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ard A Fisher\Documents\Fisher\Documents\Masin Residence Mercer Island\Permit Set\Permit Documents\"/>
    </mc:Choice>
  </mc:AlternateContent>
  <xr:revisionPtr revIDLastSave="0" documentId="8_{795E3C7E-D536-43C2-93B0-E833AE169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ating Sizing" sheetId="8" r:id="rId1"/>
    <sheet name="LookUps" sheetId="2" state="very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91029"/>
  <customWorkbookViews>
    <customWorkbookView name="MARBRO - Personal View" guid="{F38B044F-AF2C-48E9-9A5C-8510A5F3427F}" mergeInterval="0" personalView="1" maximized="1" windowWidth="1387" windowHeight="736" activeSheetId="1"/>
    <customWorkbookView name="ADRBAN - Personal View" guid="{7414FA91-6AD7-4AD8-8473-30FF3A659FE8}" mergeInterval="0" personalView="1" maximized="1" windowWidth="1814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8" l="1"/>
  <c r="P32" i="8" s="1"/>
  <c r="L35" i="8"/>
  <c r="P35" i="8" s="1"/>
  <c r="L23" i="8"/>
  <c r="P25" i="8"/>
  <c r="P23" i="8"/>
  <c r="L47" i="8"/>
  <c r="P47" i="8" s="1"/>
  <c r="L44" i="8"/>
  <c r="P44" i="8" s="1"/>
  <c r="L41" i="8"/>
  <c r="P41" i="8" s="1"/>
  <c r="L38" i="8"/>
  <c r="P38" i="8" s="1"/>
  <c r="L29" i="8"/>
  <c r="P29" i="8" s="1"/>
  <c r="N20" i="8"/>
  <c r="L13" i="8"/>
  <c r="AM8" i="2"/>
  <c r="AM9" i="2" s="1"/>
  <c r="AM10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Q12" i="8"/>
  <c r="P58" i="8" l="1"/>
  <c r="P54" i="8"/>
  <c r="P56" i="8" s="1"/>
  <c r="N52" i="8"/>
  <c r="P60" i="8" l="1"/>
  <c r="P62" i="8" s="1"/>
  <c r="P6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ADRBAN</author>
  </authors>
  <commentList>
    <comment ref="G12" authorId="0" shapeId="0" xr:uid="{00000000-0006-0000-0000-000001000000}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 shapeId="0" xr:uid="{00000000-0006-0000-0000-000002000000}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 shapeId="0" xr:uid="{00000000-0006-0000-0000-000003000000}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 shapeId="0" xr:uid="{00000000-0006-0000-0000-000004000000}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 shapeId="0" xr:uid="{00000000-0006-0000-0000-000005000000}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 shapeId="0" xr:uid="{00000000-0006-0000-0000-000006000000}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 shapeId="0" xr:uid="{00000000-0006-0000-0000-000007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 shapeId="0" xr:uid="{00000000-0006-0000-0000-000008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 shapeId="0" xr:uid="{00000000-0006-0000-0000-000009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 shapeId="0" xr:uid="{00000000-0006-0000-0000-00000A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 shapeId="0" xr:uid="{00000000-0006-0000-0000-00000B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 shapeId="0" xr:uid="{00000000-0006-0000-0000-00000C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 shapeId="0" xr:uid="{00000000-0006-0000-0000-00000D000000}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<sst xmlns="http://schemas.openxmlformats.org/spreadsheetml/2006/main" count="447" uniqueCount="357">
  <si>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</si>
  <si>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</si>
  <si>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</si>
  <si>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</si>
  <si>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</si>
  <si>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</si>
  <si>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</si>
  <si>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</si>
  <si>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</si>
  <si>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</si>
  <si>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</si>
  <si>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</si>
  <si>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</si>
  <si>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</si>
  <si>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</si>
  <si>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</si>
  <si>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</si>
  <si>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</si>
  <si>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</si>
  <si>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</si>
  <si>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</si>
  <si>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</si>
  <si>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</si>
  <si>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</si>
  <si>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</si>
  <si>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</si>
  <si>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</si>
  <si>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</si>
  <si>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</si>
  <si>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</si>
  <si>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</si>
  <si>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</si>
  <si>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</si>
  <si>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</si>
  <si>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</si>
  <si>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</si>
  <si>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</si>
  <si>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</si>
  <si>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</si>
  <si>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</si>
  <si>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</si>
  <si>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</si>
  <si>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</si>
  <si>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</si>
  <si>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</si>
  <si>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</si>
  <si>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</si>
  <si>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</si>
  <si>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</si>
  <si>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</si>
  <si>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</si>
  <si>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</si>
  <si>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</si>
  <si>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</si>
  <si>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</si>
  <si>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</si>
  <si>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</si>
  <si>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</si>
  <si>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</si>
  <si>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</si>
  <si>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</si>
  <si>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</si>
  <si>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</si>
  <si>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</si>
  <si>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</si>
  <si>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</si>
  <si>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</si>
  <si>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</si>
  <si>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</si>
  <si>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</si>
  <si>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</si>
  <si>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</si>
  <si>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</si>
  <si>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</si>
  <si>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</si>
  <si>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</si>
  <si>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</si>
  <si>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</si>
  <si>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</si>
  <si>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</si>
  <si>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</si>
  <si>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</si>
  <si>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</si>
  <si>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</si>
  <si>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</si>
  <si>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</si>
  <si>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</si>
  <si>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</si>
  <si>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</si>
  <si>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</si>
  <si>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</si>
  <si>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</si>
  <si>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</si>
  <si>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</si>
  <si>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</si>
  <si>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</si>
  <si>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</si>
  <si>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</si>
  <si>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</si>
  <si>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</si>
  <si>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</si>
  <si>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</si>
  <si>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</si>
  <si>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</si>
  <si>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</si>
  <si>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</si>
  <si>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</si>
  <si>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</si>
  <si>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</si>
  <si>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</si>
  <si>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</si>
  <si>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</si>
  <si>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</si>
  <si>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</si>
  <si>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</si>
  <si>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</si>
  <si>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</si>
  <si>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</si>
  <si>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</si>
  <si>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</si>
  <si>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</si>
  <si>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</si>
  <si>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</si>
  <si>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</si>
  <si>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</si>
  <si>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</si>
  <si>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</si>
  <si>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</si>
  <si>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</si>
  <si>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</si>
  <si>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</si>
  <si>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</si>
  <si>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</si>
  <si>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</si>
  <si>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</si>
  <si>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</si>
  <si>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</si>
  <si>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</si>
  <si>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</si>
  <si>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</si>
  <si>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</si>
  <si>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</si>
  <si>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</si>
  <si>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</si>
  <si>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</si>
  <si>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</si>
  <si>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</si>
  <si>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</si>
  <si>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</si>
  <si>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</si>
  <si>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</si>
  <si>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</si>
  <si>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</si>
  <si>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</si>
  <si>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</si>
  <si>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</si>
  <si>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</si>
  <si>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</si>
  <si>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</si>
  <si>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</si>
  <si>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</si>
  <si>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</si>
  <si>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</si>
  <si>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</si>
  <si>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</si>
  <si>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</si>
  <si>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</si>
  <si>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</si>
  <si>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</si>
  <si>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</si>
  <si>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</si>
  <si>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</si>
  <si>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</si>
  <si>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</si>
  <si>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</si>
  <si>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</si>
  <si>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</si>
  <si>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</si>
  <si>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</si>
  <si>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</si>
  <si>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</si>
  <si>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</si>
  <si>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</si>
  <si>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</si>
  <si>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</si>
  <si>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</si>
  <si>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</si>
  <si>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</si>
  <si>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</si>
  <si>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</si>
  <si>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</si>
  <si>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</si>
  <si>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</si>
  <si>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</si>
  <si>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</si>
  <si>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</si>
  <si>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</si>
  <si>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</si>
  <si>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</si>
  <si>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</si>
  <si>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</si>
  <si>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</si>
  <si>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</si>
  <si>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</si>
  <si>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</si>
  <si>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</si>
  <si>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</si>
  <si>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</si>
  <si>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</si>
  <si>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</si>
  <si>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</si>
  <si>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</si>
  <si>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</si>
  <si>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</si>
  <si>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</si>
  <si>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</si>
  <si>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</si>
  <si>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</si>
  <si>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</si>
  <si>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</si>
  <si>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</si>
  <si>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</si>
  <si>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</si>
  <si>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</si>
  <si>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</si>
  <si>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</si>
  <si>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</si>
  <si>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</si>
  <si>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</si>
  <si>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</si>
  <si>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</si>
  <si>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</si>
  <si>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</si>
  <si>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</si>
  <si>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</si>
  <si>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</si>
  <si>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</si>
  <si>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</si>
  <si>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</si>
  <si>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</si>
  <si>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</si>
  <si>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</si>
  <si>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</si>
  <si>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</si>
  <si>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</si>
  <si>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</si>
  <si>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</si>
  <si>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</si>
  <si>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</si>
  <si>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</si>
  <si>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</si>
  <si>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</si>
  <si>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</si>
  <si>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</si>
  <si>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</si>
  <si>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</si>
  <si>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</si>
  <si>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</si>
  <si>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</si>
  <si>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</si>
  <si>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</si>
  <si>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</si>
  <si>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</si>
  <si>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</si>
  <si>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</si>
  <si>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</si>
  <si>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</si>
  <si>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</si>
  <si>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</si>
  <si>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</si>
  <si>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</si>
  <si>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</si>
  <si>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</si>
  <si>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</si>
  <si>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</si>
  <si>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</si>
  <si>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</si>
  <si>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</si>
  <si>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</si>
  <si>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</si>
  <si>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</si>
  <si>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</si>
  <si>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</si>
  <si>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</si>
  <si>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</si>
  <si>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</si>
  <si>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</si>
  <si>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</si>
  <si>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</si>
  <si>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</si>
  <si>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</si>
  <si>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</si>
  <si>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</si>
  <si>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</si>
  <si>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</si>
  <si>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</si>
  <si>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</si>
  <si>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</si>
  <si>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</si>
  <si>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</si>
  <si>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</si>
  <si>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</si>
  <si>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</si>
  <si>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</si>
  <si>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</si>
  <si>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</si>
  <si>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</si>
  <si>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</si>
  <si>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</si>
  <si>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</si>
  <si>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</si>
  <si>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</si>
  <si>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</si>
  <si>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</si>
  <si>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</si>
  <si>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</si>
  <si>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</si>
  <si>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</si>
  <si>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</si>
  <si>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</si>
  <si>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</si>
  <si>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</si>
  <si>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</si>
  <si>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</si>
  <si>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</si>
  <si>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</si>
  <si>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</si>
  <si>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</si>
  <si>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</si>
  <si>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</si>
  <si>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</si>
  <si>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</si>
  <si>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</si>
  <si>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</si>
  <si>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</si>
  <si>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</si>
  <si>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</si>
  <si>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</si>
  <si>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</si>
  <si>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</si>
  <si>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</si>
  <si>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</si>
  <si>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</si>
  <si>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</si>
  <si>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</si>
  <si>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</si>
  <si>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</si>
  <si>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</si>
  <si>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</si>
  <si>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</si>
  <si>
    <t>U-0.20</t>
  </si>
  <si>
    <t>Richard A Fisher</t>
  </si>
  <si>
    <t>Seattle, WA    98136</t>
  </si>
  <si>
    <t>8245 Northrop Pl SW</t>
  </si>
  <si>
    <t>Mercer Island, WA   98040</t>
  </si>
  <si>
    <t>Masin Residence</t>
  </si>
  <si>
    <t>7208 N. Mercer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</si>
</sst>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1" applyBorder="0">
      <alignment vertical="top"/>
    </xf>
    <xf numFmtId="0" fontId="7" fillId="0" borderId="0">
      <alignment vertical="center"/>
    </xf>
    <xf numFmtId="43" fontId="21" fillId="0" borderId="0" applyFont="0" applyFill="0" applyBorder="0" applyAlignment="0" applyProtection="0"/>
    <xf numFmtId="0" fontId="8" fillId="0" borderId="0">
      <alignment vertical="top"/>
    </xf>
    <xf numFmtId="0" fontId="9" fillId="2" borderId="0">
      <alignment vertical="center"/>
    </xf>
    <xf numFmtId="164" fontId="10" fillId="0" borderId="2" applyFill="0" applyBorder="0">
      <alignment vertical="center"/>
      <protection locked="0"/>
    </xf>
    <xf numFmtId="0" fontId="10" fillId="0" borderId="3" applyFill="0" applyBorder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47">
    <xf numFmtId="0" fontId="0" fillId="0" borderId="0" xfId="0"/>
    <xf numFmtId="0" fontId="22" fillId="0" borderId="0" xfId="11"/>
    <xf numFmtId="0" fontId="22" fillId="3" borderId="0" xfId="11" applyFill="1"/>
    <xf numFmtId="164" fontId="4" fillId="0" borderId="0" xfId="9" applyNumberFormat="1" applyFont="1" applyFill="1" applyAlignment="1" applyProtection="1">
      <alignment horizontal="right"/>
    </xf>
    <xf numFmtId="165" fontId="4" fillId="0" borderId="0" xfId="9" applyNumberFormat="1" applyFont="1" applyFill="1" applyProtection="1"/>
    <xf numFmtId="0" fontId="24" fillId="0" borderId="0" xfId="11" applyFont="1"/>
    <xf numFmtId="0" fontId="22" fillId="3" borderId="0" xfId="11" applyFill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2" fillId="0" borderId="0" xfId="11" applyFill="1"/>
    <xf numFmtId="0" fontId="22" fillId="0" borderId="0" xfId="11" applyFill="1" applyAlignment="1">
      <alignment wrapText="1"/>
    </xf>
    <xf numFmtId="0" fontId="22" fillId="4" borderId="0" xfId="11" applyFill="1"/>
    <xf numFmtId="0" fontId="22" fillId="4" borderId="0" xfId="11" applyFill="1" applyAlignment="1">
      <alignment wrapText="1"/>
    </xf>
    <xf numFmtId="0" fontId="22" fillId="0" borderId="0" xfId="11" applyFont="1" applyFill="1"/>
    <xf numFmtId="0" fontId="5" fillId="0" borderId="0" xfId="0" applyFont="1" applyFill="1"/>
    <xf numFmtId="0" fontId="23" fillId="0" borderId="0" xfId="11" applyFont="1" applyFill="1" applyAlignment="1">
      <alignment wrapText="1"/>
    </xf>
    <xf numFmtId="0" fontId="5" fillId="0" borderId="0" xfId="11" applyFont="1" applyFill="1" applyProtection="1"/>
    <xf numFmtId="0" fontId="4" fillId="0" borderId="0" xfId="11" applyFont="1" applyFill="1"/>
    <xf numFmtId="0" fontId="23" fillId="0" borderId="0" xfId="11" applyFont="1" applyFill="1"/>
    <xf numFmtId="0" fontId="4" fillId="0" borderId="0" xfId="11" applyFont="1" applyFill="1" applyAlignment="1">
      <alignment horizontal="right"/>
    </xf>
    <xf numFmtId="0" fontId="4" fillId="0" borderId="0" xfId="11" applyFont="1" applyFill="1" applyBorder="1" applyAlignment="1" applyProtection="1">
      <alignment horizontal="right"/>
    </xf>
    <xf numFmtId="0" fontId="22" fillId="0" borderId="0" xfId="11" applyFill="1" applyBorder="1" applyProtection="1"/>
    <xf numFmtId="0" fontId="22" fillId="0" borderId="3" xfId="11" applyBorder="1"/>
    <xf numFmtId="0" fontId="22" fillId="0" borderId="0" xfId="0" applyFont="1"/>
    <xf numFmtId="0" fontId="22" fillId="0" borderId="0" xfId="0" applyFont="1" applyFill="1"/>
    <xf numFmtId="0" fontId="28" fillId="0" borderId="0" xfId="0" applyFont="1"/>
    <xf numFmtId="0" fontId="15" fillId="0" borderId="0" xfId="9" applyFont="1" applyFill="1"/>
    <xf numFmtId="0" fontId="29" fillId="0" borderId="0" xfId="0" applyFont="1"/>
    <xf numFmtId="0" fontId="16" fillId="0" borderId="0" xfId="8" applyFont="1" applyFill="1"/>
    <xf numFmtId="0" fontId="29" fillId="0" borderId="0" xfId="0" applyFont="1" applyFill="1"/>
    <xf numFmtId="0" fontId="30" fillId="0" borderId="0" xfId="0" applyFont="1"/>
    <xf numFmtId="0" fontId="30" fillId="0" borderId="0" xfId="0" applyFont="1" applyFill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 applyAlignment="1">
      <alignment vertical="top"/>
    </xf>
    <xf numFmtId="166" fontId="30" fillId="0" borderId="0" xfId="3" applyNumberFormat="1" applyFont="1" applyFill="1" applyAlignment="1">
      <alignment horizontal="left"/>
    </xf>
    <xf numFmtId="0" fontId="30" fillId="0" borderId="0" xfId="0" applyFont="1" applyFill="1" applyBorder="1"/>
    <xf numFmtId="166" fontId="30" fillId="0" borderId="0" xfId="3" applyNumberFormat="1" applyFont="1" applyFill="1" applyAlignment="1">
      <alignment horizontal="center"/>
    </xf>
    <xf numFmtId="166" fontId="30" fillId="0" borderId="0" xfId="3" applyNumberFormat="1" applyFont="1" applyFill="1"/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vertical="top"/>
    </xf>
    <xf numFmtId="166" fontId="33" fillId="0" borderId="0" xfId="3" applyNumberFormat="1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166" fontId="30" fillId="0" borderId="0" xfId="3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Alignment="1">
      <alignment vertical="top"/>
    </xf>
    <xf numFmtId="0" fontId="33" fillId="0" borderId="0" xfId="0" applyFont="1" applyFill="1" applyAlignment="1">
      <alignment horizontal="left"/>
    </xf>
    <xf numFmtId="166" fontId="30" fillId="0" borderId="0" xfId="3" applyNumberFormat="1" applyFont="1" applyAlignment="1"/>
    <xf numFmtId="9" fontId="30" fillId="0" borderId="0" xfId="0" applyNumberFormat="1" applyFont="1"/>
    <xf numFmtId="0" fontId="35" fillId="0" borderId="0" xfId="0" applyFont="1"/>
    <xf numFmtId="0" fontId="17" fillId="0" borderId="0" xfId="8" applyFont="1" applyFill="1"/>
    <xf numFmtId="0" fontId="36" fillId="0" borderId="0" xfId="0" applyFont="1" applyFill="1"/>
    <xf numFmtId="0" fontId="36" fillId="0" borderId="0" xfId="0" applyFont="1"/>
    <xf numFmtId="0" fontId="22" fillId="0" borderId="0" xfId="0" applyFont="1"/>
    <xf numFmtId="0" fontId="22" fillId="0" borderId="0" xfId="0" applyFont="1" applyFill="1"/>
    <xf numFmtId="0" fontId="35" fillId="0" borderId="0" xfId="0" applyFont="1" applyFill="1"/>
    <xf numFmtId="0" fontId="37" fillId="0" borderId="0" xfId="0" applyFont="1"/>
    <xf numFmtId="0" fontId="36" fillId="0" borderId="0" xfId="0" applyFont="1" applyFill="1" applyBorder="1" applyAlignment="1">
      <alignment horizontal="center"/>
    </xf>
    <xf numFmtId="0" fontId="30" fillId="0" borderId="0" xfId="0" applyFont="1" applyAlignment="1">
      <alignment vertical="top" wrapText="1"/>
    </xf>
    <xf numFmtId="0" fontId="18" fillId="0" borderId="0" xfId="0" applyFont="1" applyFill="1"/>
    <xf numFmtId="0" fontId="11" fillId="0" borderId="0" xfId="8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0" fontId="39" fillId="0" borderId="0" xfId="0" applyFont="1" applyFill="1" applyAlignment="1"/>
    <xf numFmtId="0" fontId="31" fillId="0" borderId="0" xfId="11" applyFont="1" applyFill="1"/>
    <xf numFmtId="0" fontId="40" fillId="0" borderId="0" xfId="11" applyFont="1" applyFill="1"/>
    <xf numFmtId="0" fontId="31" fillId="0" borderId="0" xfId="11" applyFont="1"/>
    <xf numFmtId="0" fontId="41" fillId="0" borderId="0" xfId="0" applyFont="1" applyFill="1" applyAlignment="1">
      <alignment vertical="top"/>
    </xf>
    <xf numFmtId="0" fontId="4" fillId="0" borderId="0" xfId="16" applyFont="1" applyFill="1"/>
    <xf numFmtId="0" fontId="31" fillId="0" borderId="0" xfId="16" applyFont="1" applyFill="1"/>
    <xf numFmtId="0" fontId="40" fillId="0" borderId="0" xfId="16" applyFont="1" applyFill="1"/>
    <xf numFmtId="0" fontId="31" fillId="0" borderId="0" xfId="13" quotePrefix="1" applyFont="1" applyFill="1"/>
    <xf numFmtId="0" fontId="4" fillId="0" borderId="0" xfId="13" applyFont="1" applyFill="1"/>
    <xf numFmtId="0" fontId="31" fillId="0" borderId="0" xfId="13" applyFont="1" applyFill="1"/>
    <xf numFmtId="0" fontId="40" fillId="0" borderId="0" xfId="13" applyFont="1" applyFill="1"/>
    <xf numFmtId="0" fontId="31" fillId="0" borderId="0" xfId="13" applyFont="1" applyFill="1"/>
    <xf numFmtId="0" fontId="40" fillId="0" borderId="0" xfId="13" applyFont="1" applyFill="1"/>
    <xf numFmtId="0" fontId="31" fillId="0" borderId="0" xfId="13" applyFont="1" applyFill="1"/>
    <xf numFmtId="0" fontId="40" fillId="0" borderId="0" xfId="13" applyFont="1" applyFill="1"/>
    <xf numFmtId="0" fontId="31" fillId="0" borderId="0" xfId="15" applyFont="1" applyFill="1" applyAlignment="1"/>
    <xf numFmtId="0" fontId="31" fillId="0" borderId="0" xfId="13" quotePrefix="1" applyFont="1" applyFill="1"/>
    <xf numFmtId="0" fontId="31" fillId="0" borderId="0" xfId="13" applyFont="1" applyFill="1"/>
    <xf numFmtId="0" fontId="40" fillId="0" borderId="0" xfId="13" applyFont="1" applyFill="1"/>
    <xf numFmtId="0" fontId="31" fillId="0" borderId="0" xfId="13" applyFont="1"/>
    <xf numFmtId="0" fontId="31" fillId="0" borderId="0" xfId="13" quotePrefix="1" applyFont="1"/>
    <xf numFmtId="0" fontId="31" fillId="0" borderId="0" xfId="13" applyFont="1" applyFill="1"/>
    <xf numFmtId="0" fontId="40" fillId="0" borderId="0" xfId="13" applyFont="1" applyFill="1"/>
    <xf numFmtId="0" fontId="31" fillId="0" borderId="0" xfId="13" applyFont="1"/>
    <xf numFmtId="0" fontId="31" fillId="0" borderId="0" xfId="13" quotePrefix="1" applyFont="1"/>
    <xf numFmtId="0" fontId="31" fillId="0" borderId="0" xfId="13" applyFont="1" applyFill="1"/>
    <xf numFmtId="0" fontId="40" fillId="0" borderId="0" xfId="13" applyFont="1" applyFill="1"/>
    <xf numFmtId="0" fontId="31" fillId="0" borderId="0" xfId="13" applyFont="1"/>
    <xf numFmtId="0" fontId="31" fillId="0" borderId="0" xfId="13" quotePrefix="1" applyFont="1"/>
    <xf numFmtId="37" fontId="30" fillId="5" borderId="3" xfId="3" applyNumberFormat="1" applyFont="1" applyFill="1" applyBorder="1" applyProtection="1">
      <protection locked="0"/>
    </xf>
    <xf numFmtId="164" fontId="30" fillId="5" borderId="3" xfId="0" applyNumberFormat="1" applyFont="1" applyFill="1" applyBorder="1" applyProtection="1">
      <protection locked="0"/>
    </xf>
    <xf numFmtId="37" fontId="30" fillId="0" borderId="0" xfId="3" applyNumberFormat="1" applyFont="1" applyFill="1" applyAlignment="1">
      <alignment horizontal="center"/>
    </xf>
    <xf numFmtId="2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37" fontId="30" fillId="0" borderId="0" xfId="3" applyNumberFormat="1" applyFont="1" applyFill="1" applyAlignment="1"/>
    <xf numFmtId="37" fontId="30" fillId="0" borderId="0" xfId="3" applyNumberFormat="1" applyFont="1" applyAlignment="1"/>
    <xf numFmtId="37" fontId="30" fillId="5" borderId="3" xfId="3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23" fillId="0" borderId="0" xfId="11" applyFont="1" applyFill="1" applyAlignment="1"/>
    <xf numFmtId="0" fontId="22" fillId="0" borderId="0" xfId="11" applyFont="1" applyFill="1"/>
    <xf numFmtId="0" fontId="22" fillId="0" borderId="0" xfId="11" applyFont="1" applyAlignment="1">
      <alignment horizontal="right"/>
    </xf>
    <xf numFmtId="0" fontId="22" fillId="0" borderId="3" xfId="11" applyFill="1" applyBorder="1"/>
    <xf numFmtId="2" fontId="33" fillId="0" borderId="0" xfId="0" applyNumberFormat="1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30" fillId="0" borderId="0" xfId="0" quotePrefix="1" applyNumberFormat="1" applyFont="1" applyAlignment="1">
      <alignment horizontal="center"/>
    </xf>
    <xf numFmtId="2" fontId="30" fillId="0" borderId="0" xfId="0" applyNumberFormat="1" applyFont="1"/>
    <xf numFmtId="2" fontId="30" fillId="0" borderId="0" xfId="3" applyNumberFormat="1" applyFont="1" applyFill="1" applyAlignment="1"/>
    <xf numFmtId="166" fontId="30" fillId="0" borderId="0" xfId="3" applyNumberFormat="1" applyFont="1" applyFill="1" applyBorder="1" applyProtection="1"/>
    <xf numFmtId="43" fontId="21" fillId="0" borderId="0" xfId="3" applyNumberFormat="1" applyFont="1" applyFill="1" applyBorder="1" applyAlignment="1">
      <alignment vertical="center"/>
    </xf>
    <xf numFmtId="0" fontId="31" fillId="0" borderId="0" xfId="13" applyFont="1" applyFill="1"/>
    <xf numFmtId="0" fontId="31" fillId="0" borderId="0" xfId="11" applyFont="1" applyFill="1"/>
    <xf numFmtId="0" fontId="31" fillId="0" borderId="0" xfId="11" applyFont="1"/>
    <xf numFmtId="2" fontId="31" fillId="0" borderId="0" xfId="16" applyNumberFormat="1" applyFont="1" applyFill="1"/>
    <xf numFmtId="165" fontId="4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31" fillId="0" borderId="0" xfId="11" applyNumberFormat="1" applyFont="1" applyFill="1"/>
    <xf numFmtId="0" fontId="43" fillId="0" borderId="0" xfId="9" applyFont="1" applyFill="1"/>
    <xf numFmtId="0" fontId="41" fillId="0" borderId="0" xfId="0" applyFont="1"/>
    <xf numFmtId="0" fontId="13" fillId="0" borderId="0" xfId="0" applyFont="1" applyFill="1" applyAlignment="1">
      <alignment vertical="top"/>
    </xf>
    <xf numFmtId="0" fontId="13" fillId="0" borderId="0" xfId="8" applyFont="1" applyFill="1" applyAlignment="1">
      <alignment vertical="top"/>
    </xf>
    <xf numFmtId="0" fontId="53" fillId="0" borderId="0" xfId="8" applyFont="1" applyFill="1" applyAlignment="1"/>
    <xf numFmtId="0" fontId="53" fillId="0" borderId="0" xfId="8" applyFont="1" applyFill="1"/>
    <xf numFmtId="0" fontId="53" fillId="0" borderId="0" xfId="8" applyFont="1" applyFill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2" fillId="5" borderId="3" xfId="0" applyFont="1" applyFill="1" applyBorder="1" applyAlignment="1" applyProtection="1">
      <alignment horizontal="left"/>
      <protection locked="0"/>
    </xf>
    <xf numFmtId="0" fontId="22" fillId="5" borderId="3" xfId="0" applyFont="1" applyFill="1" applyBorder="1" applyAlignment="1" applyProtection="1">
      <alignment horizontal="left"/>
      <protection locked="0"/>
    </xf>
    <xf numFmtId="0" fontId="22" fillId="5" borderId="3" xfId="0" applyFont="1" applyFill="1" applyBorder="1" applyAlignment="1" applyProtection="1">
      <alignment horizontal="left" vertical="top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 vertical="top"/>
      <protection locked="0"/>
    </xf>
    <xf numFmtId="0" fontId="23" fillId="0" borderId="0" xfId="11" applyFont="1" applyFill="1" applyAlignment="1">
      <alignment horizontal="center" wrapText="1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vertical="top"/>
      <protection locked="0"/>
    </xf>
  </cellXfs>
  <cellStyles count="17">
    <cellStyle name="Body text" xfId="1" xr:uid="{00000000-0005-0000-0000-000000000000}"/>
    <cellStyle name="Body title" xfId="2" xr:uid="{00000000-0005-0000-0000-000001000000}"/>
    <cellStyle name="Comma" xfId="3" builtinId="3"/>
    <cellStyle name="detail" xfId="4" xr:uid="{00000000-0005-0000-0000-000003000000}"/>
    <cellStyle name="Header" xfId="5" xr:uid="{00000000-0005-0000-0000-000004000000}"/>
    <cellStyle name="infill" xfId="6" xr:uid="{00000000-0005-0000-0000-000005000000}"/>
    <cellStyle name="infill locked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4 2 2" xfId="13" xr:uid="{00000000-0005-0000-0000-00000D000000}"/>
    <cellStyle name="Normal 4 2 3" xfId="14" xr:uid="{00000000-0005-0000-0000-00000E000000}"/>
    <cellStyle name="Normal 4 3" xfId="15" xr:uid="{00000000-0005-0000-0000-00000F000000}"/>
    <cellStyle name="Normal 4 4" xfId="16" xr:uid="{00000000-0005-0000-0000-000010000000}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sel="1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sel="2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3" sel="3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121" val="119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2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sel="1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sel="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sel="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sel="3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sel="3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>
            <a:extLst>
              <a:ext uri="{FF2B5EF4-FFF2-40B4-BE49-F238E27FC236}">
                <a16:creationId xmlns:a16="http://schemas.microsoft.com/office/drawing/2014/main" id="{00000000-0008-0000-0000-00002F330000}"/>
              </a:ext>
            </a:extLst>
          </xdr:cNvPr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>
              <a:extLst>
                <a:ext uri="{FF2B5EF4-FFF2-40B4-BE49-F238E27FC236}">
                  <a16:creationId xmlns:a16="http://schemas.microsoft.com/office/drawing/2014/main" id="{00000000-0008-0000-0000-0000313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>
                <a:extLst>
                  <a:ext uri="{FF2B5EF4-FFF2-40B4-BE49-F238E27FC236}">
                    <a16:creationId xmlns:a16="http://schemas.microsoft.com/office/drawing/2014/main" id="{00000000-0008-0000-0000-000047000000}"/>
                  </a:ext>
                </a:extLst>
              </xdr:cNvPr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>
                <a:extLst>
                  <a:ext uri="{FF2B5EF4-FFF2-40B4-BE49-F238E27FC236}">
                    <a16:creationId xmlns:a16="http://schemas.microsoft.com/office/drawing/2014/main" id="{00000000-0008-0000-0000-00004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>
                <a:extLst>
                  <a:ext uri="{FF2B5EF4-FFF2-40B4-BE49-F238E27FC236}">
                    <a16:creationId xmlns:a16="http://schemas.microsoft.com/office/drawing/2014/main" id="{00000000-0008-0000-0000-00004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descr="Forced Air Furnace&#10;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  <a:ext uri="{FF2B5EF4-FFF2-40B4-BE49-F238E27FC236}">
                  <a16:creationId xmlns:a16="http://schemas.microsoft.com/office/drawing/2014/main" id="{00000000-0008-0000-0000-0000A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ities" displayName="Cities" ref="C6:E241" totalsRowShown="0">
  <autoFilter ref="C6:E241" xr:uid="{00000000-0009-0000-0100-000001000000}"/>
  <tableColumns count="3">
    <tableColumn id="1" xr3:uid="{00000000-0010-0000-0000-000001000000}" name="Column1" dataDxfId="38" dataCellStyle="Normal 4">
      <calculatedColumnFormula>C6+1</calculatedColumnFormula>
    </tableColumn>
    <tableColumn id="2" xr3:uid="{00000000-0010-0000-0000-000002000000}" name="City" dataDxfId="37" dataCellStyle="Normal 3"/>
    <tableColumn id="3" xr3:uid="{00000000-0010-0000-0000-000003000000}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09000000}" name="Attic212" displayName="Attic212" ref="G6:I13" totalsRowShown="0" dataDxfId="3">
  <autoFilter ref="G6:I13" xr:uid="{00000000-0009-0000-0100-0000D3000000}"/>
  <tableColumns count="3">
    <tableColumn id="1" xr3:uid="{00000000-0010-0000-0900-000001000000}" name="Column1" dataDxfId="2" dataCellStyle="Normal 4"/>
    <tableColumn id="2" xr3:uid="{00000000-0010-0000-0900-000002000000}" name="R-Value" dataDxfId="1"/>
    <tableColumn id="3" xr3:uid="{00000000-0010-0000-0900-000003000000}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ttic" displayName="Attic" ref="K6:M9" totalsRowShown="0" dataDxfId="35">
  <autoFilter ref="K6:M9" xr:uid="{00000000-0009-0000-0100-000002000000}"/>
  <tableColumns count="3">
    <tableColumn id="1" xr3:uid="{00000000-0010-0000-0100-000001000000}" name="Column1" dataDxfId="34" dataCellStyle="Normal 4"/>
    <tableColumn id="2" xr3:uid="{00000000-0010-0000-0100-000002000000}" name="R-Value" dataDxfId="33"/>
    <tableColumn id="3" xr3:uid="{00000000-0010-0000-0100-000003000000}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after_or_Joist_Ceilings" displayName="Rafter_or_Joist_Ceilings" ref="O6:Q10" totalsRowShown="0" dataDxfId="31">
  <autoFilter ref="O6:Q10" xr:uid="{00000000-0009-0000-0100-000003000000}"/>
  <tableColumns count="3">
    <tableColumn id="1" xr3:uid="{00000000-0010-0000-0200-000001000000}" name="Column1" dataDxfId="30"/>
    <tableColumn id="2" xr3:uid="{00000000-0010-0000-0200-000002000000}" name="R-Value" dataDxfId="29"/>
    <tableColumn id="3" xr3:uid="{00000000-0010-0000-0200-000003000000}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Floors" displayName="Floors" ref="W6:Y10" totalsRowShown="0" dataDxfId="27">
  <autoFilter ref="W6:Y10" xr:uid="{00000000-0009-0000-0100-000005000000}"/>
  <tableColumns count="3">
    <tableColumn id="1" xr3:uid="{00000000-0010-0000-0300-000001000000}" name="Column1" dataDxfId="26"/>
    <tableColumn id="2" xr3:uid="{00000000-0010-0000-0300-000002000000}" name="R-Value" dataDxfId="25"/>
    <tableColumn id="3" xr3:uid="{00000000-0010-0000-0300-000003000000}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elow_Grade" displayName="Below_Grade" ref="AA6:AC12" totalsRowShown="0" dataDxfId="23">
  <autoFilter ref="AA6:AC12" xr:uid="{00000000-0009-0000-0100-000006000000}"/>
  <tableColumns count="3">
    <tableColumn id="1" xr3:uid="{00000000-0010-0000-0400-000001000000}" name="Column1" dataDxfId="22"/>
    <tableColumn id="2" xr3:uid="{00000000-0010-0000-0400-000002000000}" name="R-Value" dataDxfId="21"/>
    <tableColumn id="3" xr3:uid="{00000000-0010-0000-0400-000003000000}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Slab_Below_Grade" displayName="Slab_Below_Grade" ref="AE6:AG13" totalsRowShown="0" dataDxfId="19">
  <autoFilter ref="AE6:AG13" xr:uid="{00000000-0009-0000-0100-000007000000}"/>
  <tableColumns count="3">
    <tableColumn id="1" xr3:uid="{00000000-0010-0000-0500-000001000000}" name="Column1" dataDxfId="18"/>
    <tableColumn id="2" xr3:uid="{00000000-0010-0000-0500-000002000000}" name="R-Value" dataDxfId="17"/>
    <tableColumn id="3" xr3:uid="{00000000-0010-0000-0500-000003000000}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Slab_on_Grade" displayName="Slab_on_Grade" ref="AI6:AK10" totalsRowShown="0" dataDxfId="15">
  <autoFilter ref="AI6:AK10" xr:uid="{00000000-0009-0000-0100-00000A000000}"/>
  <tableColumns count="3">
    <tableColumn id="1" xr3:uid="{00000000-0010-0000-0600-000001000000}" name="Column1" dataDxfId="14" dataCellStyle="Normal 4"/>
    <tableColumn id="2" xr3:uid="{00000000-0010-0000-0600-000002000000}" name="R-Value" dataDxfId="13"/>
    <tableColumn id="3" xr3:uid="{00000000-0010-0000-0600-000003000000}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Duct_Location" displayName="Duct_Location" ref="AM6:AO10" totalsRowShown="0" dataDxfId="11">
  <autoFilter ref="AM6:AO10" xr:uid="{00000000-0009-0000-0100-00000B000000}"/>
  <tableColumns count="3">
    <tableColumn id="1" xr3:uid="{00000000-0010-0000-0700-000001000000}" name="Offset" dataDxfId="10" dataCellStyle="Normal 4">
      <calculatedColumnFormula>AM6+1</calculatedColumnFormula>
    </tableColumn>
    <tableColumn id="2" xr3:uid="{00000000-0010-0000-0700-000002000000}" name="location of ducts" dataDxfId="9" dataCellStyle="Normal 4"/>
    <tableColumn id="3" xr3:uid="{00000000-0010-0000-0700-000003000000}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Above_Grade_Walls" displayName="Above_Grade_Walls" ref="S6:U10" totalsRowShown="0" dataDxfId="7">
  <autoFilter ref="S6:U10" xr:uid="{00000000-0009-0000-0100-000004000000}"/>
  <tableColumns count="3">
    <tableColumn id="1" xr3:uid="{00000000-0010-0000-0800-000001000000}" name="Column1" dataDxfId="6"/>
    <tableColumn id="2" xr3:uid="{00000000-0010-0000-0800-000002000000}" name="R-Value" dataDxfId="5"/>
    <tableColumn id="3" xr3:uid="{00000000-0010-0000-0800-000003000000}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7"/>
  <sheetViews>
    <sheetView showGridLines="0" tabSelected="1" zoomScaleNormal="100" workbookViewId="0">
      <selection activeCell="N38" sqref="N38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45" t="s">
        <v>355</v>
      </c>
      <c r="C4" s="140"/>
      <c r="D4" s="140"/>
      <c r="E4" s="140"/>
      <c r="F4" s="140"/>
      <c r="G4" s="140"/>
      <c r="H4" s="140"/>
      <c r="I4" s="140"/>
      <c r="J4" s="140"/>
      <c r="L4" s="142" t="s">
        <v>351</v>
      </c>
      <c r="M4" s="140"/>
      <c r="N4" s="140"/>
      <c r="O4" s="140"/>
      <c r="P4" s="140"/>
      <c r="Q4" s="140"/>
    </row>
    <row r="5" spans="1:22" ht="15" x14ac:dyDescent="0.25">
      <c r="B5" s="146" t="s">
        <v>356</v>
      </c>
      <c r="C5" s="141"/>
      <c r="D5" s="141"/>
      <c r="E5" s="141"/>
      <c r="F5" s="141"/>
      <c r="G5" s="141"/>
      <c r="H5" s="141"/>
      <c r="I5" s="141"/>
      <c r="J5" s="141"/>
      <c r="L5" s="143" t="s">
        <v>353</v>
      </c>
      <c r="M5" s="141"/>
      <c r="N5" s="141"/>
      <c r="O5" s="141"/>
      <c r="P5" s="141"/>
      <c r="Q5" s="141"/>
    </row>
    <row r="6" spans="1:22" ht="15" x14ac:dyDescent="0.25">
      <c r="B6" s="139" t="s">
        <v>354</v>
      </c>
      <c r="C6" s="140"/>
      <c r="D6" s="140"/>
      <c r="E6" s="140"/>
      <c r="F6" s="140"/>
      <c r="G6" s="140"/>
      <c r="H6" s="140"/>
      <c r="I6" s="140"/>
      <c r="J6" s="140"/>
      <c r="L6" s="143" t="s">
        <v>352</v>
      </c>
      <c r="M6" s="141"/>
      <c r="N6" s="141"/>
      <c r="O6" s="141"/>
      <c r="P6" s="141"/>
      <c r="Q6" s="141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>
        <f>IF(LookUps!D2=1,"_______",LookUps!A6-VLOOKUP(LookUps!D2,LookUps!$C$7:$E$241,3))</f>
        <v>45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>
        <v>4483</v>
      </c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>
        <v>9.5</v>
      </c>
      <c r="M20" s="32"/>
      <c r="N20" s="102">
        <f>IF(L17*L20&gt;0,L17*L20,"________")</f>
        <v>42588.5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>
        <f>VLOOKUP(LookUps!H2,LookUps!$G$7:$I$13,3)</f>
        <v>0.28000000000000003</v>
      </c>
      <c r="M23" s="35"/>
      <c r="N23" s="107">
        <v>924</v>
      </c>
      <c r="O23" s="32"/>
      <c r="P23" s="103">
        <f>IF(ISERROR(IF(N23=0,"---",L23*N23)),"________",IF(N23=0,"---",L23*N23))</f>
        <v>258.72000000000003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>
        <v>0</v>
      </c>
      <c r="O25" s="32"/>
      <c r="P25" s="103" t="str">
        <f>IF(ISERROR(IF(N25=0,"---",L25*N25)),"________",IF(N25=0,"---",L25*N25))</f>
        <v>---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>
        <f>VLOOKUP(LookUps!L2,LookUps!$K$7:$M$9,3)</f>
        <v>2.5999999999999999E-2</v>
      </c>
      <c r="M29" s="46"/>
      <c r="N29" s="107">
        <v>2452</v>
      </c>
      <c r="O29" s="46"/>
      <c r="P29" s="103">
        <f>IF(ISERROR(IF(AND(N29&gt;0,L29&gt;0),N29*L29,IF(LookUps!L2=1,"---","________"))),"________",IF(AND(N29&gt;0,L29&gt;0),N29*L29,IF(LookUps!L2=1,"---","________")))</f>
        <v>63.751999999999995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 t="str">
        <f>VLOOKUP(LookUps!P2,LookUps!$O$7:$Q$10,3)</f>
        <v>No selection</v>
      </c>
      <c r="M32" s="46"/>
      <c r="N32" s="107">
        <v>0</v>
      </c>
      <c r="O32" s="46"/>
      <c r="P32" s="103" t="str">
        <f>IF(ISERROR(IF(AND(N32&gt;0,L32&gt;0),N32*L32,IF(LookUps!P2=1,"---","________"))),"________",IF(AND(N32&gt;0,L32&gt;0),N32*L32,IF(LookUps!P2=1,"---","________")))</f>
        <v>---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>
        <f>VLOOKUP(LookUps!T2,LookUps!$S$7:$U$10,3)</f>
        <v>4.2999999999999997E-2</v>
      </c>
      <c r="M35" s="46"/>
      <c r="N35" s="107">
        <v>2928</v>
      </c>
      <c r="O35" s="46"/>
      <c r="P35" s="103">
        <f>IF(ISERROR(IF(AND(N35&gt;0,L35&gt;0),N35*L35,IF(LookUps!T2=1,"---","________"))),"________",IF(AND(N35&gt;0,L35&gt;0),N35*L35,IF(LookUps!T2=1,"---","________")))</f>
        <v>125.904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>
        <f>VLOOKUP(LookUps!X2,LookUps!$W$7:$Y$10,3)</f>
        <v>2.5000000000000001E-2</v>
      </c>
      <c r="M38" s="46"/>
      <c r="N38" s="107">
        <v>2452</v>
      </c>
      <c r="O38" s="46"/>
      <c r="P38" s="103">
        <f>IF(ISERROR(IF(AND(N38&gt;0,L38&gt;0),N38*L38,IF(LookUps!X2=1,"---","________"))),"________",IF(AND(N38&gt;0,L38&gt;0),N38*L38,IF(LookUps!X2=1,"---","________")))</f>
        <v>61.300000000000004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>
        <f>VLOOKUP(LookUps!AB2,LookUps!$AA$7:$AC$10,3)</f>
        <v>4.2000000000000003E-2</v>
      </c>
      <c r="M41" s="46"/>
      <c r="N41" s="107">
        <v>0</v>
      </c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________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>
        <f>VLOOKUP(LookUps!AF2,LookUps!$AE$7:$AG$9,3)</f>
        <v>0.30299999999999999</v>
      </c>
      <c r="M44" s="46"/>
      <c r="N44" s="107">
        <v>0</v>
      </c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________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No selection</v>
      </c>
      <c r="M47" s="46"/>
      <c r="N47" s="107">
        <v>0</v>
      </c>
      <c r="O47" s="46"/>
      <c r="P47" s="103" t="str">
        <f>IF(ISERROR(IF(AND(N47&gt;0,L47&gt;0),N47*L47,IF(LookUps!AJ2=1,"---","________"))),"________",IF(AND(N47&gt;0,L47&gt;0),N47*L47,IF(LookUps!AJ2=1,"---","________")))</f>
        <v>---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>
        <f>IF(SUM($P$23:$P$47)&gt;0,SUM(P23:P47),"_________")</f>
        <v>509.67600000000004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>
        <f>IF(ISERROR(P54*Q12),"_________",P54*Q12)</f>
        <v>22935.420000000002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>
        <f>IF(ISERROR((N20*0.6*Q12*0.018)),"_________",(N20*0.6*Q12*0.018))</f>
        <v>20698.010999999999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>
        <f>IF(ISERROR(P56+P58),"_________",P56+P58)</f>
        <v>43633.430999999997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>
        <f>IF(ISERROR(P60*N52),"_________",P60*N52)</f>
        <v>43633.430999999997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>
        <f>IF(ISERROR(IF(LookUps!AR2=1,'Heating Sizing'!P62*LookUps!AS7,'Heating Sizing'!P62*LookUps!AS8)),"_________",IF(LookUps!AR2=1,'Heating Sizing'!P62*LookUps!AS7,'Heating Sizing'!P62*LookUps!AS8))</f>
        <v>54541.788749999992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algorithmName="SHA-512" hashValue="D5PUnNqkPT4JPnAOFJs5YO4x+93rEWvK/yYIUdFjUlQ/I9L0we8unFZ1f0R4uxGSN+y+wHlWgVBZt7U0qkCjOg==" saltValue="oKvgM3fh1sa1/uS6DwNcwQ==" spinCount="100000" sheet="1"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 xr:uid="{00000000-0002-0000-0000-000000000000}"/>
  </dataValidations>
  <pageMargins left="0.50291666666666668" right="0.49866666666666665" top="0.5" bottom="0.5" header="0.3" footer="0.3"/>
  <pageSetup scale="69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242"/>
  <sheetViews>
    <sheetView topLeftCell="C1" workbookViewId="0">
      <selection activeCell="H17" sqref="H17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121</v>
      </c>
      <c r="F2" s="6"/>
      <c r="H2" s="23">
        <v>3</v>
      </c>
      <c r="J2" s="6"/>
      <c r="L2" s="23">
        <v>2</v>
      </c>
      <c r="N2" s="6"/>
      <c r="P2" s="23">
        <v>1</v>
      </c>
      <c r="R2" s="6"/>
      <c r="T2" s="23">
        <v>3</v>
      </c>
      <c r="V2" s="6"/>
      <c r="X2" s="23">
        <v>3</v>
      </c>
      <c r="Z2" s="6"/>
      <c r="AB2" s="23">
        <v>2</v>
      </c>
      <c r="AD2" s="6"/>
      <c r="AF2" s="23">
        <v>3</v>
      </c>
      <c r="AH2" s="6"/>
      <c r="AJ2" s="23">
        <v>1</v>
      </c>
      <c r="AL2" s="6"/>
      <c r="AN2" s="23">
        <v>2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4" t="s">
        <v>263</v>
      </c>
      <c r="E4" s="144"/>
      <c r="F4" s="6"/>
      <c r="H4" s="16" t="s">
        <v>337</v>
      </c>
      <c r="J4" s="6"/>
      <c r="L4" s="16" t="s">
        <v>261</v>
      </c>
      <c r="N4" s="6"/>
      <c r="P4" s="144" t="s">
        <v>260</v>
      </c>
      <c r="Q4" s="144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124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G13" s="123">
        <v>7</v>
      </c>
      <c r="H13" s="124" t="s">
        <v>350</v>
      </c>
      <c r="I13" s="124">
        <v>0.2</v>
      </c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F38B044F-AF2C-48E9-9A5C-8510A5F3427F}">
      <selection activeCell="C210" sqref="C210"/>
      <pageMargins left="0.7" right="0.7" top="0.75" bottom="0.75" header="0.3" footer="0.3"/>
    </customSheetView>
    <customSheetView guid="{7414FA91-6AD7-4AD8-8473-30FF3A659FE8}">
      <selection activeCell="B240" sqref="B24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Heating Sizing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 Fisher</dc:creator>
  <cp:lastModifiedBy>Richard A Fisher</cp:lastModifiedBy>
  <cp:lastPrinted>2021-04-16T18:48:56Z</cp:lastPrinted>
  <dcterms:created xsi:type="dcterms:W3CDTF">2013-05-06T20:02:57Z</dcterms:created>
  <dcterms:modified xsi:type="dcterms:W3CDTF">2021-11-16T21:21:56Z</dcterms:modified>
</cp:coreProperties>
</file>