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ard A Fisher\Documents\Fisher\Documents\Masin Residence Mercer Island\Permit Set\Permit Documents\"/>
    </mc:Choice>
  </mc:AlternateContent>
  <xr:revisionPtr revIDLastSave="0" documentId="8_{795E3C7E-D536-43C2-93B0-E833AE169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ating Sizing" sheetId="8" r:id="rId1"/>
    <sheet name="LookUps" sheetId="2" state="very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91029"/>
  <customWorkbookViews>
    <customWorkbookView name="MARBRO - Personal View" guid="{F38B044F-AF2C-48E9-9A5C-8510A5F3427F}" mergeInterval="0" personalView="1" maximized="1" windowWidth="1387" windowHeight="736" activeSheetId="1"/>
    <customWorkbookView name="ADRBAN - Personal View" guid="{7414FA91-6AD7-4AD8-8473-30FF3A659FE8}" mergeInterval="0" personalView="1" maximized="1" windowWidth="1814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8" l="1"/>
  <c r="P32" i="8" s="1"/>
  <c r="L35" i="8"/>
  <c r="P35" i="8" s="1"/>
  <c r="L23" i="8"/>
  <c r="P25" i="8"/>
  <c r="P23" i="8"/>
  <c r="L47" i="8"/>
  <c r="P47" i="8" s="1"/>
  <c r="L44" i="8"/>
  <c r="P44" i="8" s="1"/>
  <c r="L41" i="8"/>
  <c r="P41" i="8" s="1"/>
  <c r="L38" i="8"/>
  <c r="P38" i="8" s="1"/>
  <c r="L29" i="8"/>
  <c r="P29" i="8" s="1"/>
  <c r="N20" i="8"/>
  <c r="L13" i="8"/>
  <c r="AM8" i="2"/>
  <c r="AM9" i="2" s="1"/>
  <c r="AM10" i="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Q12" i="8"/>
  <c r="P58" i="8" l="1"/>
  <c r="P54" i="8"/>
  <c r="P56" i="8" s="1"/>
  <c r="N52" i="8"/>
  <c r="P60" i="8" l="1"/>
  <c r="P62" i="8" s="1"/>
  <c r="P6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ADRBAN</author>
  </authors>
  <commentList>
    <comment ref="G12" authorId="0" shapeId="0" xr:uid="{00000000-0006-0000-0000-000001000000}">
      <text>
        <r>
          <rPr>
            <sz val="10"/>
            <color indexed="81"/>
            <rFont val="Calibri"/>
            <family val="2"/>
            <scheme val="minor"/>
          </rPr>
          <t>Using the drop-down, select the city that is closest to your building site.</t>
        </r>
      </text>
    </comment>
    <comment ref="G17" authorId="0" shapeId="0" xr:uid="{00000000-0006-0000-0000-000002000000}">
      <text>
        <r>
          <rPr>
            <sz val="10"/>
            <color indexed="81"/>
            <rFont val="Calibri"/>
            <family val="2"/>
            <scheme val="minor"/>
          </rPr>
          <t>Using exterior measurements, enter the square footage of living space conditioned directly or indirectly.</t>
        </r>
      </text>
    </comment>
    <comment ref="G20" authorId="0" shapeId="0" xr:uid="{00000000-0006-0000-0000-000003000000}">
      <text>
        <r>
          <rPr>
            <sz val="10"/>
            <color indexed="81"/>
            <rFont val="Calibri"/>
            <family val="2"/>
            <scheme val="minor"/>
          </rPr>
          <t>Enter the average ceiling height from your building plans.</t>
        </r>
      </text>
    </comment>
    <comment ref="G23" authorId="0" shapeId="0" xr:uid="{00000000-0006-0000-0000-000004000000}">
      <text>
        <r>
          <rPr>
            <sz val="10"/>
            <color indexed="81"/>
            <rFont val="Calibri"/>
            <family val="2"/>
            <scheme val="minor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Window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glazing and doors portion of this calculator assumes the installed glazing products have an area weighted average U-factor  </t>
        </r>
      </text>
    </comment>
    <comment ref="G25" authorId="0" shapeId="0" xr:uid="{00000000-0006-0000-0000-000005000000}">
      <text>
        <r>
          <rPr>
            <sz val="10"/>
            <color indexed="81"/>
            <rFont val="Calibri"/>
            <family val="2"/>
            <scheme val="minor"/>
          </rPr>
          <t>Calculate and enter the total area of the skylights in the structure. 
Example:
Skylight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Skylight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skylight portion of this calculator assumes the installed skylight products have an area weighted average U-factor of 0.30.  </t>
        </r>
      </text>
    </comment>
    <comment ref="G29" authorId="0" shapeId="0" xr:uid="{00000000-0006-0000-0000-000006000000}">
      <text>
        <r>
          <rPr>
            <sz val="10"/>
            <color indexed="81"/>
            <rFont val="Calibri"/>
            <family val="2"/>
            <scheme val="minor"/>
          </rPr>
          <t>Using the drop-down, select the R-value specified in your building plans for flat and/or scissor truss ceilings. Then calculate and enter the area of the ceiling under attic insulated with the selected R-value.</t>
        </r>
      </text>
    </comment>
    <comment ref="G32" authorId="0" shapeId="0" xr:uid="{00000000-0006-0000-0000-000007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vaulted ceilings. Then calculate and enter the area of the vaulted ceiling insulated with the selected R-value.
</t>
        </r>
        <r>
          <rPr>
            <i/>
            <sz val="10"/>
            <color indexed="81"/>
            <rFont val="Calibri"/>
            <family val="2"/>
            <scheme val="minor"/>
          </rPr>
          <t xml:space="preserve">
If there are no vaulted ceilings, select "No Vaulted Ceilings in this project"</t>
        </r>
      </text>
    </comment>
    <comment ref="G35" authorId="0" shapeId="0" xr:uid="{00000000-0006-0000-0000-000008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above grade walls. Then calculate and enter the net above grade wall area. 
</t>
        </r>
        <r>
          <rPr>
            <i/>
            <sz val="10"/>
            <color indexed="81"/>
            <rFont val="Calibri"/>
            <family val="2"/>
            <scheme val="minor"/>
          </rPr>
          <t>Net above grade wall area is the total above grade wall area minus the area of windows and doors.
See Figure 1 for help understanding above and below grade.</t>
        </r>
      </text>
    </comment>
    <comment ref="G38" authorId="0" shapeId="0" xr:uid="{00000000-0006-0000-0000-000009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floors above conditioned and/or unconditioned spaces. Then calculate and enter the floor area with the selected R-value. </t>
        </r>
      </text>
    </comment>
    <comment ref="G41" authorId="0" shapeId="0" xr:uid="{00000000-0006-0000-0000-00000A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below grade walls. Then calculate and enter the net below grade wall area. 
</t>
        </r>
        <r>
          <rPr>
            <i/>
            <sz val="10"/>
            <color indexed="81"/>
            <rFont val="Calibri"/>
            <family val="2"/>
            <scheme val="minor"/>
          </rPr>
          <t>Net below grade wall area is the total below grade wall area minus the area of windows and doors.</t>
        </r>
      </text>
    </comment>
    <comment ref="G44" authorId="0" shapeId="0" xr:uid="{00000000-0006-0000-0000-00000B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insulation status specified in your building plans for the Below Grade Walls. Then calculate and enter the linear feet of perimeter of the slab below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basement floor is a 54' x 32' slab below grade, the linear perimeter would be 172ft . 54'+54'+32'+32' = 172'</t>
        </r>
      </text>
    </comment>
    <comment ref="G47" authorId="0" shapeId="0" xr:uid="{00000000-0006-0000-0000-00000C000000}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slab on grade. Then calculate and enter the linear feet of perimeter of the slab on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living room is a 20' x 30' slab on grade, the linear perimet</t>
        </r>
        <r>
          <rPr>
            <i/>
            <sz val="9"/>
            <color indexed="81"/>
            <rFont val="Tahoma"/>
            <family val="2"/>
          </rPr>
          <t xml:space="preserve">er </t>
        </r>
        <r>
          <rPr>
            <i/>
            <sz val="10"/>
            <color indexed="81"/>
            <rFont val="Calibri"/>
            <family val="2"/>
            <scheme val="minor"/>
          </rPr>
          <t>would be 100 ft.
20'+20'+30'+30'=100'</t>
        </r>
      </text>
    </comment>
    <comment ref="G51" authorId="0" shapeId="0" xr:uid="{00000000-0006-0000-0000-00000D000000}">
      <text>
        <r>
          <rPr>
            <sz val="11"/>
            <color indexed="81"/>
            <rFont val="Calibri"/>
            <family val="2"/>
            <scheme val="minor"/>
          </rPr>
          <t xml:space="preserve">Using the drop-down, indicate if the majority of ducts will be installed in conditioned or unconditioned spaces.
- </t>
        </r>
        <r>
          <rPr>
            <i/>
            <sz val="11"/>
            <color indexed="81"/>
            <rFont val="Calibri"/>
            <family val="2"/>
            <scheme val="minor"/>
          </rPr>
          <t>If the majority of ducts will be installed in living areas, or if the heating system will be ductless, select "Conditioned Space"
- If the majority of ducts will be installed in unconditioned space (crawlspace or unconditioned basement),  select "Unconditioned Space"</t>
        </r>
      </text>
    </comment>
  </commentList>
</comments>
</file>

<file path=xl/sharedStrings.xml><?xml version="1.0" encoding="utf-8"?>
<sst xmlns="http://schemas.openxmlformats.org/spreadsheetml/2006/main" count="447" uniqueCount="357">
  <si>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</si>
  <si>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</si>
  <si>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</si>
  <si>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</si>
  <si>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</si>
  <si>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</si>
  <si>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</si>
  <si>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</si>
  <si>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</si>
  <si>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</si>
  <si>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</si>
  <si>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</si>
  <si>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</si>
  <si>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</si>
  <si>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</si>
  <si>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</si>
  <si>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</si>
  <si>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</si>
  <si>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</si>
  <si>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</si>
  <si>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</si>
  <si>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</si>
  <si>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</si>
  <si>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</si>
  <si>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</si>
  <si>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</si>
  <si>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</si>
  <si>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</si>
  <si>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</si>
  <si>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</si>
  <si>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</si>
  <si>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</si>
  <si>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</si>
  <si>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</si>
  <si>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</si>
  <si>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</si>
  <si>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</si>
  <si>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</si>
  <si>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</si>
  <si>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</si>
  <si>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</si>
  <si>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</si>
  <si>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</si>
  <si>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</si>
  <si>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</si>
  <si>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</si>
  <si>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</si>
  <si>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</si>
  <si>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</si>
  <si>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</si>
  <si>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</si>
  <si>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</si>
  <si>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</si>
  <si>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</si>
  <si>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</si>
  <si>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</si>
  <si>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</si>
  <si>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</si>
  <si>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</si>
  <si>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</si>
  <si>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</si>
  <si>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</si>
  <si>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</si>
  <si>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</si>
  <si>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</si>
  <si>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</si>
  <si>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</si>
  <si>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</si>
  <si>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</si>
  <si>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</si>
  <si>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</si>
  <si>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</si>
  <si>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</si>
  <si>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</si>
  <si>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</si>
  <si>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</si>
  <si>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</si>
  <si>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</si>
  <si>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</si>
  <si>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</si>
  <si>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</si>
  <si>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</si>
  <si>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</si>
  <si>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</si>
  <si>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</si>
  <si>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</si>
  <si>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</si>
  <si>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</si>
  <si>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</si>
  <si>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</si>
  <si>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</si>
  <si>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</si>
  <si>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</si>
  <si>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</si>
  <si>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</si>
  <si>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</si>
  <si>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</si>
  <si>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</si>
  <si>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</si>
  <si>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</si>
  <si>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</si>
  <si>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</si>
  <si>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</si>
  <si>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</si>
  <si>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</si>
  <si>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</si>
  <si>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</si>
  <si>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</si>
  <si>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</si>
  <si>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</si>
  <si>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</si>
  <si>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</si>
  <si>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</si>
  <si>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</si>
  <si>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</si>
  <si>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</si>
  <si>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</si>
  <si>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</si>
  <si>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</si>
  <si>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</si>
  <si>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</si>
  <si>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</si>
  <si>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</si>
  <si>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</si>
  <si>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</si>
  <si>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</si>
  <si>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</si>
  <si>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</si>
  <si>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</si>
  <si>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</si>
  <si>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</si>
  <si>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</si>
  <si>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</si>
  <si>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</si>
  <si>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</si>
  <si>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</si>
  <si>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</si>
  <si>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</si>
  <si>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</si>
  <si>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</si>
  <si>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</si>
  <si>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</si>
  <si>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</si>
  <si>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</si>
  <si>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</si>
  <si>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</si>
  <si>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</si>
  <si>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</si>
  <si>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</si>
  <si>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</si>
  <si>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</si>
  <si>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</si>
  <si>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</si>
  <si>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</si>
  <si>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</si>
  <si>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</si>
  <si>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</si>
  <si>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</si>
  <si>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</si>
  <si>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</si>
  <si>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</si>
  <si>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</si>
  <si>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</si>
  <si>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</si>
  <si>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</si>
  <si>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</si>
  <si>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</si>
  <si>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</si>
  <si>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</si>
  <si>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</si>
  <si>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</si>
  <si>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</si>
  <si>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</si>
  <si>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</si>
  <si>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</si>
  <si>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</si>
  <si>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</si>
  <si>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</si>
  <si>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</si>
  <si>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</si>
  <si>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</si>
  <si>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</si>
  <si>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</si>
  <si>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</si>
  <si>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</si>
  <si>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</si>
  <si>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</si>
  <si>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</si>
  <si>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</si>
  <si>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</si>
  <si>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</si>
  <si>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</si>
  <si>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</si>
  <si>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</si>
  <si>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</si>
  <si>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</si>
  <si>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</si>
  <si>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</si>
  <si>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</si>
  <si>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</si>
  <si>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</si>
  <si>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</si>
  <si>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</si>
  <si>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</si>
  <si>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</si>
  <si>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</si>
  <si>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</si>
  <si>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</si>
  <si>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</si>
  <si>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</si>
  <si>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</si>
  <si>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</si>
  <si>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</si>
  <si>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</si>
  <si>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</si>
  <si>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</si>
  <si>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</si>
  <si>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</si>
  <si>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</si>
  <si>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</si>
  <si>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</si>
  <si>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</si>
  <si>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</si>
  <si>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</si>
  <si>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</si>
  <si>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</si>
  <si>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</si>
  <si>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</si>
  <si>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</si>
  <si>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</si>
  <si>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</si>
  <si>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</si>
  <si>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</si>
  <si>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</si>
  <si>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</si>
  <si>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</si>
  <si>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</si>
  <si>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</si>
  <si>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</si>
  <si>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</si>
  <si>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</si>
  <si>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</si>
  <si>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</si>
  <si>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</si>
  <si>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</si>
  <si>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</si>
  <si>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</si>
  <si>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</si>
  <si>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</si>
  <si>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</si>
  <si>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</si>
  <si>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</si>
  <si>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</si>
  <si>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</si>
  <si>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</si>
  <si>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</si>
  <si>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</si>
  <si>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</si>
  <si>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</si>
  <si>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</si>
  <si>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</si>
  <si>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</si>
  <si>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</si>
  <si>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</si>
  <si>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</si>
  <si>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</si>
  <si>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</si>
  <si>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</si>
  <si>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</si>
  <si>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</si>
  <si>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</si>
  <si>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</si>
  <si>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</si>
  <si>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</si>
  <si>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</si>
  <si>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</si>
  <si>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</si>
  <si>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</si>
  <si>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</si>
  <si>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</si>
  <si>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</si>
  <si>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</si>
  <si>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</si>
  <si>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</si>
  <si>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</si>
  <si>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</si>
  <si>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</si>
  <si>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</si>
  <si>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</si>
  <si>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</si>
  <si>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</si>
  <si>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</si>
  <si>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</si>
  <si>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</si>
  <si>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</si>
  <si>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</si>
  <si>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</si>
  <si>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</si>
  <si>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</si>
  <si>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</si>
  <si>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</si>
  <si>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</si>
  <si>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</si>
  <si>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</si>
  <si>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</si>
  <si>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</si>
  <si>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</si>
  <si>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</si>
  <si>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</si>
  <si>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</si>
  <si>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</si>
  <si>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</si>
  <si>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</si>
  <si>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---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</si>
  <si>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</si>
  <si>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</si>
  <si>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</si>
  <si>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</si>
  <si>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</si>
  <si>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</si>
  <si>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</si>
  <si>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</si>
  <si>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</si>
  <si>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</si>
  <si>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</si>
  <si>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</si>
  <si>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</si>
  <si>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</si>
  <si>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</si>
  <si>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</si>
  <si>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</si>
  <si>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</si>
  <si>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</si>
  <si>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</si>
  <si>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</si>
  <si>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</si>
  <si>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</si>
  <si>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</si>
  <si>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t>R-21 INT plus R-12 ci</t>
  </si>
  <si>
    <t>R-49 Advanced</t>
  </si>
  <si>
    <r>
      <t xml:space="preserve">This heating system sizing calculator is based on the Prescriptive Requirements of the 2018 Washington State Energy Code (WSEC) and ACCA Manuals J and S. This tool will calculate heating loads only. ACCA procedures for sizing cooling systems should be used to determine cooling loads. </t>
    </r>
    <r>
      <rPr>
        <u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Please complete the green drop-downs and boxes that are applicable to your project. As you make selections in the drop-downs for each section, some values will be calculated for you. If you do not see the selection you need in the drop-down options, please contact the WSU Energy Program at energycode@energy.wsu.edu or (360) 956-2042 for assistance. </t>
    </r>
  </si>
  <si>
    <t>To see detailed instructions for each section, place your cursor on the word "Instructions"</t>
  </si>
  <si>
    <t xml:space="preserve">    Building and duct heat loss x 1.25 for heat pump</t>
  </si>
  <si>
    <t xml:space="preserve">    Building and duct heat loss x 1.40 for forced air furnace</t>
  </si>
  <si>
    <t xml:space="preserve">    Ducts in conditioned space: sum of building heat loss x 1</t>
  </si>
  <si>
    <r>
      <t xml:space="preserve">  </t>
    </r>
    <r>
      <rPr>
        <i/>
        <sz val="10"/>
        <rFont val="Arial"/>
        <family val="2"/>
      </rPr>
      <t xml:space="preserve">  Ducts in unconditioned space: sum of building heat loss x 1.10</t>
    </r>
  </si>
  <si>
    <r>
      <t xml:space="preserve">   </t>
    </r>
    <r>
      <rPr>
        <i/>
        <sz val="10"/>
        <rFont val="Arial"/>
        <family val="2"/>
      </rPr>
      <t xml:space="preserve"> Air leakage + envelope heat loss</t>
    </r>
  </si>
  <si>
    <t xml:space="preserve">    Volume x  0.6 x ∆T x 0.018</t>
  </si>
  <si>
    <t xml:space="preserve">    Sum of UA x ∆T</t>
  </si>
  <si>
    <r>
      <rPr>
        <b/>
        <sz val="12"/>
        <color theme="9" tint="-0.249977111117893"/>
        <rFont val="Arial"/>
        <family val="2"/>
      </rPr>
      <t>Location of Ducts</t>
    </r>
    <r>
      <rPr>
        <i/>
        <sz val="12"/>
        <color theme="9" tint="-0.249977111117893"/>
        <rFont val="Arial"/>
        <family val="2"/>
      </rPr>
      <t xml:space="preserve"> </t>
    </r>
  </si>
  <si>
    <t>U-0.20</t>
  </si>
  <si>
    <t>Richard A Fisher</t>
  </si>
  <si>
    <t>Seattle, WA    98136</t>
  </si>
  <si>
    <t>8245 Northrop Pl SW</t>
  </si>
  <si>
    <t>Mercer Island, WA   98040</t>
  </si>
  <si>
    <t>Masin Residence</t>
  </si>
  <si>
    <t>7208 N. Mercer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</si>
</sst>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i/>
      <sz val="11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indexed="81"/>
      <name val="Calibri"/>
      <family val="2"/>
      <scheme val="minor"/>
    </font>
    <font>
      <u/>
      <vertAlign val="superscript"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vertAlign val="superscript"/>
      <sz val="10"/>
      <color indexed="81"/>
      <name val="Calibri"/>
      <family val="2"/>
      <scheme val="minor"/>
    </font>
    <font>
      <b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1" applyBorder="0">
      <alignment vertical="top"/>
    </xf>
    <xf numFmtId="0" fontId="7" fillId="0" borderId="0">
      <alignment vertical="center"/>
    </xf>
    <xf numFmtId="43" fontId="21" fillId="0" borderId="0" applyFont="0" applyFill="0" applyBorder="0" applyAlignment="0" applyProtection="0"/>
    <xf numFmtId="0" fontId="8" fillId="0" borderId="0">
      <alignment vertical="top"/>
    </xf>
    <xf numFmtId="0" fontId="9" fillId="2" borderId="0">
      <alignment vertical="center"/>
    </xf>
    <xf numFmtId="164" fontId="10" fillId="0" borderId="2" applyFill="0" applyBorder="0">
      <alignment vertical="center"/>
      <protection locked="0"/>
    </xf>
    <xf numFmtId="0" fontId="10" fillId="0" borderId="3" applyFill="0" applyBorder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47">
    <xf numFmtId="0" fontId="0" fillId="0" borderId="0" xfId="0"/>
    <xf numFmtId="0" fontId="22" fillId="0" borderId="0" xfId="11"/>
    <xf numFmtId="0" fontId="22" fillId="3" borderId="0" xfId="11" applyFill="1"/>
    <xf numFmtId="164" fontId="4" fillId="0" borderId="0" xfId="9" applyNumberFormat="1" applyFont="1" applyFill="1" applyAlignment="1" applyProtection="1">
      <alignment horizontal="right"/>
    </xf>
    <xf numFmtId="165" fontId="4" fillId="0" borderId="0" xfId="9" applyNumberFormat="1" applyFont="1" applyFill="1" applyProtection="1"/>
    <xf numFmtId="0" fontId="24" fillId="0" borderId="0" xfId="11" applyFont="1"/>
    <xf numFmtId="0" fontId="22" fillId="3" borderId="0" xfId="11" applyFill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2" fillId="0" borderId="0" xfId="11" applyFill="1"/>
    <xf numFmtId="0" fontId="22" fillId="0" borderId="0" xfId="11" applyFill="1" applyAlignment="1">
      <alignment wrapText="1"/>
    </xf>
    <xf numFmtId="0" fontId="22" fillId="4" borderId="0" xfId="11" applyFill="1"/>
    <xf numFmtId="0" fontId="22" fillId="4" borderId="0" xfId="11" applyFill="1" applyAlignment="1">
      <alignment wrapText="1"/>
    </xf>
    <xf numFmtId="0" fontId="22" fillId="0" borderId="0" xfId="11" applyFont="1" applyFill="1"/>
    <xf numFmtId="0" fontId="5" fillId="0" borderId="0" xfId="0" applyFont="1" applyFill="1"/>
    <xf numFmtId="0" fontId="23" fillId="0" borderId="0" xfId="11" applyFont="1" applyFill="1" applyAlignment="1">
      <alignment wrapText="1"/>
    </xf>
    <xf numFmtId="0" fontId="5" fillId="0" borderId="0" xfId="11" applyFont="1" applyFill="1" applyProtection="1"/>
    <xf numFmtId="0" fontId="4" fillId="0" borderId="0" xfId="11" applyFont="1" applyFill="1"/>
    <xf numFmtId="0" fontId="23" fillId="0" borderId="0" xfId="11" applyFont="1" applyFill="1"/>
    <xf numFmtId="0" fontId="4" fillId="0" borderId="0" xfId="11" applyFont="1" applyFill="1" applyAlignment="1">
      <alignment horizontal="right"/>
    </xf>
    <xf numFmtId="0" fontId="4" fillId="0" borderId="0" xfId="11" applyFont="1" applyFill="1" applyBorder="1" applyAlignment="1" applyProtection="1">
      <alignment horizontal="right"/>
    </xf>
    <xf numFmtId="0" fontId="22" fillId="0" borderId="0" xfId="11" applyFill="1" applyBorder="1" applyProtection="1"/>
    <xf numFmtId="0" fontId="22" fillId="0" borderId="3" xfId="11" applyBorder="1"/>
    <xf numFmtId="0" fontId="22" fillId="0" borderId="0" xfId="0" applyFont="1"/>
    <xf numFmtId="0" fontId="22" fillId="0" borderId="0" xfId="0" applyFont="1" applyFill="1"/>
    <xf numFmtId="0" fontId="28" fillId="0" borderId="0" xfId="0" applyFont="1"/>
    <xf numFmtId="0" fontId="15" fillId="0" borderId="0" xfId="9" applyFont="1" applyFill="1"/>
    <xf numFmtId="0" fontId="29" fillId="0" borderId="0" xfId="0" applyFont="1"/>
    <xf numFmtId="0" fontId="16" fillId="0" borderId="0" xfId="8" applyFont="1" applyFill="1"/>
    <xf numFmtId="0" fontId="29" fillId="0" borderId="0" xfId="0" applyFont="1" applyFill="1"/>
    <xf numFmtId="0" fontId="30" fillId="0" borderId="0" xfId="0" applyFont="1"/>
    <xf numFmtId="0" fontId="30" fillId="0" borderId="0" xfId="0" applyFont="1" applyFill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 applyAlignment="1">
      <alignment vertical="top"/>
    </xf>
    <xf numFmtId="166" fontId="30" fillId="0" borderId="0" xfId="3" applyNumberFormat="1" applyFont="1" applyFill="1" applyAlignment="1">
      <alignment horizontal="left"/>
    </xf>
    <xf numFmtId="0" fontId="30" fillId="0" borderId="0" xfId="0" applyFont="1" applyFill="1" applyBorder="1"/>
    <xf numFmtId="166" fontId="30" fillId="0" borderId="0" xfId="3" applyNumberFormat="1" applyFont="1" applyFill="1" applyAlignment="1">
      <alignment horizontal="center"/>
    </xf>
    <xf numFmtId="166" fontId="30" fillId="0" borderId="0" xfId="3" applyNumberFormat="1" applyFont="1" applyFill="1"/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vertical="top"/>
    </xf>
    <xf numFmtId="166" fontId="33" fillId="0" borderId="0" xfId="3" applyNumberFormat="1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166" fontId="30" fillId="0" borderId="0" xfId="3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33" fillId="0" borderId="0" xfId="0" applyFont="1" applyFill="1"/>
    <xf numFmtId="0" fontId="34" fillId="0" borderId="0" xfId="0" applyFont="1" applyFill="1" applyAlignment="1">
      <alignment vertical="top"/>
    </xf>
    <xf numFmtId="0" fontId="33" fillId="0" borderId="0" xfId="0" applyFont="1" applyFill="1" applyAlignment="1">
      <alignment horizontal="left"/>
    </xf>
    <xf numFmtId="166" fontId="30" fillId="0" borderId="0" xfId="3" applyNumberFormat="1" applyFont="1" applyAlignment="1"/>
    <xf numFmtId="9" fontId="30" fillId="0" borderId="0" xfId="0" applyNumberFormat="1" applyFont="1"/>
    <xf numFmtId="0" fontId="35" fillId="0" borderId="0" xfId="0" applyFont="1"/>
    <xf numFmtId="0" fontId="17" fillId="0" borderId="0" xfId="8" applyFont="1" applyFill="1"/>
    <xf numFmtId="0" fontId="36" fillId="0" borderId="0" xfId="0" applyFont="1" applyFill="1"/>
    <xf numFmtId="0" fontId="36" fillId="0" borderId="0" xfId="0" applyFont="1"/>
    <xf numFmtId="0" fontId="22" fillId="0" borderId="0" xfId="0" applyFont="1"/>
    <xf numFmtId="0" fontId="22" fillId="0" borderId="0" xfId="0" applyFont="1" applyFill="1"/>
    <xf numFmtId="0" fontId="35" fillId="0" borderId="0" xfId="0" applyFont="1" applyFill="1"/>
    <xf numFmtId="0" fontId="37" fillId="0" borderId="0" xfId="0" applyFont="1"/>
    <xf numFmtId="0" fontId="36" fillId="0" borderId="0" xfId="0" applyFont="1" applyFill="1" applyBorder="1" applyAlignment="1">
      <alignment horizontal="center"/>
    </xf>
    <xf numFmtId="0" fontId="30" fillId="0" borderId="0" xfId="0" applyFont="1" applyAlignment="1">
      <alignment vertical="top" wrapText="1"/>
    </xf>
    <xf numFmtId="0" fontId="18" fillId="0" borderId="0" xfId="0" applyFont="1" applyFill="1"/>
    <xf numFmtId="0" fontId="11" fillId="0" borderId="0" xfId="8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/>
    <xf numFmtId="0" fontId="31" fillId="0" borderId="0" xfId="11" applyFont="1" applyFill="1"/>
    <xf numFmtId="0" fontId="40" fillId="0" borderId="0" xfId="11" applyFont="1" applyFill="1"/>
    <xf numFmtId="0" fontId="31" fillId="0" borderId="0" xfId="11" applyFont="1"/>
    <xf numFmtId="0" fontId="41" fillId="0" borderId="0" xfId="0" applyFont="1" applyFill="1" applyAlignment="1">
      <alignment vertical="top"/>
    </xf>
    <xf numFmtId="0" fontId="4" fillId="0" borderId="0" xfId="16" applyFont="1" applyFill="1"/>
    <xf numFmtId="0" fontId="31" fillId="0" borderId="0" xfId="16" applyFont="1" applyFill="1"/>
    <xf numFmtId="0" fontId="40" fillId="0" borderId="0" xfId="16" applyFont="1" applyFill="1"/>
    <xf numFmtId="0" fontId="31" fillId="0" borderId="0" xfId="13" quotePrefix="1" applyFont="1" applyFill="1"/>
    <xf numFmtId="0" fontId="4" fillId="0" borderId="0" xfId="13" applyFont="1" applyFill="1"/>
    <xf numFmtId="0" fontId="31" fillId="0" borderId="0" xfId="13" applyFont="1" applyFill="1"/>
    <xf numFmtId="0" fontId="40" fillId="0" borderId="0" xfId="13" applyFont="1" applyFill="1"/>
    <xf numFmtId="0" fontId="31" fillId="0" borderId="0" xfId="13" applyFont="1" applyFill="1"/>
    <xf numFmtId="0" fontId="40" fillId="0" borderId="0" xfId="13" applyFont="1" applyFill="1"/>
    <xf numFmtId="0" fontId="31" fillId="0" borderId="0" xfId="13" applyFont="1" applyFill="1"/>
    <xf numFmtId="0" fontId="40" fillId="0" borderId="0" xfId="13" applyFont="1" applyFill="1"/>
    <xf numFmtId="0" fontId="31" fillId="0" borderId="0" xfId="15" applyFont="1" applyFill="1" applyAlignment="1"/>
    <xf numFmtId="0" fontId="31" fillId="0" borderId="0" xfId="13" quotePrefix="1" applyFont="1" applyFill="1"/>
    <xf numFmtId="0" fontId="31" fillId="0" borderId="0" xfId="13" applyFont="1" applyFill="1"/>
    <xf numFmtId="0" fontId="40" fillId="0" borderId="0" xfId="13" applyFont="1" applyFill="1"/>
    <xf numFmtId="0" fontId="31" fillId="0" borderId="0" xfId="13" applyFont="1"/>
    <xf numFmtId="0" fontId="31" fillId="0" borderId="0" xfId="13" quotePrefix="1" applyFont="1"/>
    <xf numFmtId="0" fontId="31" fillId="0" borderId="0" xfId="13" applyFont="1" applyFill="1"/>
    <xf numFmtId="0" fontId="40" fillId="0" borderId="0" xfId="13" applyFont="1" applyFill="1"/>
    <xf numFmtId="0" fontId="31" fillId="0" borderId="0" xfId="13" applyFont="1"/>
    <xf numFmtId="0" fontId="31" fillId="0" borderId="0" xfId="13" quotePrefix="1" applyFont="1"/>
    <xf numFmtId="0" fontId="31" fillId="0" borderId="0" xfId="13" applyFont="1" applyFill="1"/>
    <xf numFmtId="0" fontId="40" fillId="0" borderId="0" xfId="13" applyFont="1" applyFill="1"/>
    <xf numFmtId="0" fontId="31" fillId="0" borderId="0" xfId="13" applyFont="1"/>
    <xf numFmtId="0" fontId="31" fillId="0" borderId="0" xfId="13" quotePrefix="1" applyFont="1"/>
    <xf numFmtId="37" fontId="30" fillId="5" borderId="3" xfId="3" applyNumberFormat="1" applyFont="1" applyFill="1" applyBorder="1" applyProtection="1">
      <protection locked="0"/>
    </xf>
    <xf numFmtId="164" fontId="30" fillId="5" borderId="3" xfId="0" applyNumberFormat="1" applyFont="1" applyFill="1" applyBorder="1" applyProtection="1">
      <protection locked="0"/>
    </xf>
    <xf numFmtId="37" fontId="30" fillId="0" borderId="0" xfId="3" applyNumberFormat="1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37" fontId="30" fillId="0" borderId="0" xfId="3" applyNumberFormat="1" applyFont="1" applyFill="1" applyAlignment="1"/>
    <xf numFmtId="37" fontId="30" fillId="0" borderId="0" xfId="3" applyNumberFormat="1" applyFont="1" applyAlignment="1"/>
    <xf numFmtId="37" fontId="30" fillId="5" borderId="3" xfId="3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3" fillId="0" borderId="0" xfId="11" applyFont="1" applyFill="1" applyAlignment="1"/>
    <xf numFmtId="0" fontId="22" fillId="0" borderId="0" xfId="11" applyFont="1" applyFill="1"/>
    <xf numFmtId="0" fontId="22" fillId="0" borderId="0" xfId="11" applyFont="1" applyAlignment="1">
      <alignment horizontal="right"/>
    </xf>
    <xf numFmtId="0" fontId="22" fillId="0" borderId="3" xfId="11" applyFill="1" applyBorder="1"/>
    <xf numFmtId="2" fontId="33" fillId="0" borderId="0" xfId="0" applyNumberFormat="1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30" fillId="0" borderId="0" xfId="0" quotePrefix="1" applyNumberFormat="1" applyFont="1" applyAlignment="1">
      <alignment horizontal="center"/>
    </xf>
    <xf numFmtId="2" fontId="30" fillId="0" borderId="0" xfId="0" applyNumberFormat="1" applyFont="1"/>
    <xf numFmtId="2" fontId="30" fillId="0" borderId="0" xfId="3" applyNumberFormat="1" applyFont="1" applyFill="1" applyAlignment="1"/>
    <xf numFmtId="166" fontId="30" fillId="0" borderId="0" xfId="3" applyNumberFormat="1" applyFont="1" applyFill="1" applyBorder="1" applyProtection="1"/>
    <xf numFmtId="43" fontId="21" fillId="0" borderId="0" xfId="3" applyNumberFormat="1" applyFont="1" applyFill="1" applyBorder="1" applyAlignment="1">
      <alignment vertical="center"/>
    </xf>
    <xf numFmtId="0" fontId="31" fillId="0" borderId="0" xfId="13" applyFont="1" applyFill="1"/>
    <xf numFmtId="0" fontId="31" fillId="0" borderId="0" xfId="11" applyFont="1" applyFill="1"/>
    <xf numFmtId="0" fontId="31" fillId="0" borderId="0" xfId="11" applyFont="1"/>
    <xf numFmtId="2" fontId="31" fillId="0" borderId="0" xfId="16" applyNumberFormat="1" applyFont="1" applyFill="1"/>
    <xf numFmtId="165" fontId="4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31" fillId="0" borderId="0" xfId="11" applyNumberFormat="1" applyFont="1" applyFill="1"/>
    <xf numFmtId="0" fontId="43" fillId="0" borderId="0" xfId="9" applyFont="1" applyFill="1"/>
    <xf numFmtId="0" fontId="41" fillId="0" borderId="0" xfId="0" applyFont="1"/>
    <xf numFmtId="0" fontId="13" fillId="0" borderId="0" xfId="0" applyFont="1" applyFill="1" applyAlignment="1">
      <alignment vertical="top"/>
    </xf>
    <xf numFmtId="0" fontId="13" fillId="0" borderId="0" xfId="8" applyFont="1" applyFill="1" applyAlignment="1">
      <alignment vertical="top"/>
    </xf>
    <xf numFmtId="0" fontId="53" fillId="0" borderId="0" xfId="8" applyFont="1" applyFill="1" applyAlignment="1"/>
    <xf numFmtId="0" fontId="53" fillId="0" borderId="0" xfId="8" applyFont="1" applyFill="1"/>
    <xf numFmtId="0" fontId="53" fillId="0" borderId="0" xfId="8" applyFont="1" applyFill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2" fillId="5" borderId="3" xfId="0" applyFont="1" applyFill="1" applyBorder="1" applyAlignment="1" applyProtection="1">
      <alignment horizontal="left"/>
      <protection locked="0"/>
    </xf>
    <xf numFmtId="0" fontId="22" fillId="5" borderId="3" xfId="0" applyFont="1" applyFill="1" applyBorder="1" applyAlignment="1" applyProtection="1">
      <alignment horizontal="left"/>
      <protection locked="0"/>
    </xf>
    <xf numFmtId="0" fontId="22" fillId="5" borderId="3" xfId="0" applyFont="1" applyFill="1" applyBorder="1" applyAlignment="1" applyProtection="1">
      <alignment horizontal="left" vertical="top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 vertical="top"/>
      <protection locked="0"/>
    </xf>
    <xf numFmtId="0" fontId="23" fillId="0" borderId="0" xfId="11" applyFont="1" applyFill="1" applyAlignment="1">
      <alignment horizontal="center" wrapText="1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 vertical="top"/>
      <protection locked="0"/>
    </xf>
  </cellXfs>
  <cellStyles count="17">
    <cellStyle name="Body text" xfId="1" xr:uid="{00000000-0005-0000-0000-000000000000}"/>
    <cellStyle name="Body title" xfId="2" xr:uid="{00000000-0005-0000-0000-000001000000}"/>
    <cellStyle name="Comma" xfId="3" builtinId="3"/>
    <cellStyle name="detail" xfId="4" xr:uid="{00000000-0005-0000-0000-000003000000}"/>
    <cellStyle name="Header" xfId="5" xr:uid="{00000000-0005-0000-0000-000004000000}"/>
    <cellStyle name="infill" xfId="6" xr:uid="{00000000-0005-0000-0000-000005000000}"/>
    <cellStyle name="infill locked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4 2 2" xfId="13" xr:uid="{00000000-0005-0000-0000-00000D000000}"/>
    <cellStyle name="Normal 4 2 3" xfId="14" xr:uid="{00000000-0005-0000-0000-00000E000000}"/>
    <cellStyle name="Normal 4 3" xfId="15" xr:uid="{00000000-0005-0000-0000-00000F000000}"/>
    <cellStyle name="Normal 4 4" xfId="16" xr:uid="{00000000-0005-0000-0000-000010000000}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sel="1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sel="2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3" sel="3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sel="121" val="119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2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sel="1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sel="3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sel="2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sel="3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sel="3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GrpSpPr>
          <a:grpSpLocks/>
        </xdr:cNvGrpSpPr>
      </xdr:nvGrpSpPr>
      <xdr:grpSpPr bwMode="auto">
        <a:xfrm>
          <a:off x="2101850" y="6140450"/>
          <a:ext cx="2711450" cy="349250"/>
          <a:chOff x="1675306" y="4837446"/>
          <a:chExt cx="2230390" cy="340063"/>
        </a:xfrm>
      </xdr:grpSpPr>
      <xdr:sp macro="" textlink="">
        <xdr:nvSpPr>
          <xdr:cNvPr id="10" name="Rounded 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GrpSpPr>
          <a:grpSpLocks/>
        </xdr:cNvGrpSpPr>
      </xdr:nvGrpSpPr>
      <xdr:grpSpPr bwMode="auto">
        <a:xfrm>
          <a:off x="2101850" y="6692900"/>
          <a:ext cx="2711450" cy="355600"/>
          <a:chOff x="1690646" y="5455009"/>
          <a:chExt cx="2232329" cy="343152"/>
        </a:xfrm>
      </xdr:grpSpPr>
      <xdr:sp macro="" textlink="">
        <xdr:nvSpPr>
          <xdr:cNvPr id="9" name="Rounded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GrpSpPr>
          <a:grpSpLocks/>
        </xdr:cNvGrpSpPr>
      </xdr:nvGrpSpPr>
      <xdr:grpSpPr bwMode="auto">
        <a:xfrm>
          <a:off x="2101850" y="7258050"/>
          <a:ext cx="2711450" cy="342900"/>
          <a:chOff x="1690646" y="6030402"/>
          <a:chExt cx="2232329" cy="344931"/>
        </a:xfrm>
      </xdr:grpSpPr>
      <xdr:sp macro="" textlink="">
        <xdr:nvSpPr>
          <xdr:cNvPr id="8" name="Rounded 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GrpSpPr>
          <a:grpSpLocks/>
        </xdr:cNvGrpSpPr>
      </xdr:nvGrpSpPr>
      <xdr:grpSpPr bwMode="auto">
        <a:xfrm>
          <a:off x="2101850" y="7810500"/>
          <a:ext cx="2711450" cy="342900"/>
          <a:chOff x="1690646" y="6542930"/>
          <a:chExt cx="2232329" cy="344871"/>
        </a:xfrm>
      </xdr:grpSpPr>
      <xdr:sp macro="" textlink="">
        <xdr:nvSpPr>
          <xdr:cNvPr id="7" name="Rounded 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GrpSpPr>
          <a:grpSpLocks/>
        </xdr:cNvGrpSpPr>
      </xdr:nvGrpSpPr>
      <xdr:grpSpPr bwMode="auto">
        <a:xfrm>
          <a:off x="2101850" y="8362950"/>
          <a:ext cx="2711450" cy="342900"/>
          <a:chOff x="1690646" y="7192617"/>
          <a:chExt cx="2232329" cy="344811"/>
        </a:xfrm>
      </xdr:grpSpPr>
      <xdr:sp macro="" textlink="">
        <xdr:nvSpPr>
          <xdr:cNvPr id="6" name="Rounded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GrpSpPr>
          <a:grpSpLocks/>
        </xdr:cNvGrpSpPr>
      </xdr:nvGrpSpPr>
      <xdr:grpSpPr bwMode="auto">
        <a:xfrm>
          <a:off x="2101850" y="8902700"/>
          <a:ext cx="2711450" cy="355600"/>
          <a:chOff x="1690646" y="7865828"/>
          <a:chExt cx="2232329" cy="344325"/>
        </a:xfrm>
      </xdr:grpSpPr>
      <xdr:sp macro="" textlink="">
        <xdr:nvSpPr>
          <xdr:cNvPr id="5" name="Rounded 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GrpSpPr>
          <a:grpSpLocks/>
        </xdr:cNvGrpSpPr>
      </xdr:nvGrpSpPr>
      <xdr:grpSpPr bwMode="auto">
        <a:xfrm>
          <a:off x="2101850" y="9455150"/>
          <a:ext cx="2711450" cy="355600"/>
          <a:chOff x="1690646" y="8431696"/>
          <a:chExt cx="2232329" cy="344324"/>
        </a:xfrm>
      </xdr:grpSpPr>
      <xdr:sp macro="" textlink="">
        <xdr:nvSpPr>
          <xdr:cNvPr id="3" name="Rounded 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GrpSpPr>
          <a:grpSpLocks/>
        </xdr:cNvGrpSpPr>
      </xdr:nvGrpSpPr>
      <xdr:grpSpPr bwMode="auto">
        <a:xfrm>
          <a:off x="2101850" y="10144125"/>
          <a:ext cx="2711450" cy="342900"/>
          <a:chOff x="1690646" y="8958800"/>
          <a:chExt cx="2232329" cy="347955"/>
        </a:xfrm>
      </xdr:grpSpPr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GrpSpPr>
          <a:grpSpLocks/>
        </xdr:cNvGrpSpPr>
      </xdr:nvGrpSpPr>
      <xdr:grpSpPr bwMode="auto">
        <a:xfrm>
          <a:off x="2101850" y="3219450"/>
          <a:ext cx="2711450" cy="352425"/>
          <a:chOff x="1683026" y="2368826"/>
          <a:chExt cx="2232329" cy="351183"/>
        </a:xfrm>
      </xdr:grpSpPr>
      <xdr:sp macro="" textlink="">
        <xdr:nvSpPr>
          <xdr:cNvPr id="2" name="Rounded 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GrpSpPr>
          <a:grpSpLocks/>
        </xdr:cNvGrpSpPr>
      </xdr:nvGrpSpPr>
      <xdr:grpSpPr bwMode="auto">
        <a:xfrm>
          <a:off x="561975" y="11058525"/>
          <a:ext cx="3175000" cy="1200150"/>
          <a:chOff x="133350" y="9154954"/>
          <a:chExt cx="3109674" cy="1328261"/>
        </a:xfrm>
      </xdr:grpSpPr>
      <xdr:grpSp>
        <xdr:nvGrpSpPr>
          <xdr:cNvPr id="13103" name="Group 65">
            <a:extLst>
              <a:ext uri="{FF2B5EF4-FFF2-40B4-BE49-F238E27FC236}">
                <a16:creationId xmlns:a16="http://schemas.microsoft.com/office/drawing/2014/main" id="{00000000-0008-0000-0000-00002F330000}"/>
              </a:ext>
            </a:extLst>
          </xdr:cNvPr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>
              <a:extLst>
                <a:ext uri="{FF2B5EF4-FFF2-40B4-BE49-F238E27FC236}">
                  <a16:creationId xmlns:a16="http://schemas.microsoft.com/office/drawing/2014/main" id="{00000000-0008-0000-0000-0000313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>
                <a:extLst>
                  <a:ext uri="{FF2B5EF4-FFF2-40B4-BE49-F238E27FC236}">
                    <a16:creationId xmlns:a16="http://schemas.microsoft.com/office/drawing/2014/main" id="{00000000-0008-0000-0000-000045000000}"/>
                  </a:ext>
                </a:extLst>
              </xdr:cNvPr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>
                <a:extLst>
                  <a:ext uri="{FF2B5EF4-FFF2-40B4-BE49-F238E27FC236}">
                    <a16:creationId xmlns:a16="http://schemas.microsoft.com/office/drawing/2014/main" id="{00000000-0008-0000-0000-000046000000}"/>
                  </a:ext>
                </a:extLst>
              </xdr:cNvPr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>
                <a:extLst>
                  <a:ext uri="{FF2B5EF4-FFF2-40B4-BE49-F238E27FC236}">
                    <a16:creationId xmlns:a16="http://schemas.microsoft.com/office/drawing/2014/main" id="{00000000-0008-0000-0000-000047000000}"/>
                  </a:ext>
                </a:extLst>
              </xdr:cNvPr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>
                <a:extLst>
                  <a:ext uri="{FF2B5EF4-FFF2-40B4-BE49-F238E27FC236}">
                    <a16:creationId xmlns:a16="http://schemas.microsoft.com/office/drawing/2014/main" id="{00000000-0008-0000-0000-000048000000}"/>
                  </a:ext>
                </a:extLst>
              </xdr:cNvPr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>
                <a:extLst>
                  <a:ext uri="{FF2B5EF4-FFF2-40B4-BE49-F238E27FC236}">
                    <a16:creationId xmlns:a16="http://schemas.microsoft.com/office/drawing/2014/main" id="{00000000-0008-0000-0000-00004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>
                <a:extLst>
                  <a:ext uri="{FF2B5EF4-FFF2-40B4-BE49-F238E27FC236}">
                    <a16:creationId xmlns:a16="http://schemas.microsoft.com/office/drawing/2014/main" id="{00000000-0008-0000-0000-00004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6</xdr:row>
          <xdr:rowOff>28575</xdr:rowOff>
        </xdr:from>
        <xdr:to>
          <xdr:col>9</xdr:col>
          <xdr:colOff>2219325</xdr:colOff>
          <xdr:row>8</xdr:row>
          <xdr:rowOff>19050</xdr:rowOff>
        </xdr:to>
        <xdr:sp macro="" textlink="">
          <xdr:nvSpPr>
            <xdr:cNvPr id="10263" name="Option Button 23" descr="Forced Air Furnace&#10;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38100</xdr:rowOff>
        </xdr:from>
        <xdr:to>
          <xdr:col>11</xdr:col>
          <xdr:colOff>504825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104775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50</xdr:row>
          <xdr:rowOff>123825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40</xdr:row>
          <xdr:rowOff>57150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66675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34</xdr:row>
          <xdr:rowOff>57150</xdr:rowOff>
        </xdr:from>
        <xdr:to>
          <xdr:col>10</xdr:col>
          <xdr:colOff>0</xdr:colOff>
          <xdr:row>35</xdr:row>
          <xdr:rowOff>47625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GrpSpPr>
          <a:grpSpLocks/>
        </xdr:cNvGrpSpPr>
      </xdr:nvGrpSpPr>
      <xdr:grpSpPr bwMode="auto">
        <a:xfrm>
          <a:off x="2101850" y="4991100"/>
          <a:ext cx="2705100" cy="330200"/>
          <a:chOff x="1675306" y="4837446"/>
          <a:chExt cx="2230390" cy="340063"/>
        </a:xfrm>
      </xdr:grpSpPr>
      <xdr:sp macro="" textlink="">
        <xdr:nvSpPr>
          <xdr:cNvPr id="43" name="Rounded Rectangle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  <a:ext uri="{FF2B5EF4-FFF2-40B4-BE49-F238E27FC236}">
                  <a16:creationId xmlns:a16="http://schemas.microsoft.com/office/drawing/2014/main" id="{00000000-0008-0000-0000-0000A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ities" displayName="Cities" ref="C6:E241" totalsRowShown="0">
  <autoFilter ref="C6:E241" xr:uid="{00000000-0009-0000-0100-000001000000}"/>
  <tableColumns count="3">
    <tableColumn id="1" xr3:uid="{00000000-0010-0000-0000-000001000000}" name="Column1" dataDxfId="38" dataCellStyle="Normal 4">
      <calculatedColumnFormula>C6+1</calculatedColumnFormula>
    </tableColumn>
    <tableColumn id="2" xr3:uid="{00000000-0010-0000-0000-000002000000}" name="City" dataDxfId="37" dataCellStyle="Normal 3"/>
    <tableColumn id="3" xr3:uid="{00000000-0010-0000-0000-000003000000}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09000000}" name="Attic212" displayName="Attic212" ref="G6:I13" totalsRowShown="0" dataDxfId="3">
  <autoFilter ref="G6:I13" xr:uid="{00000000-0009-0000-0100-0000D3000000}"/>
  <tableColumns count="3">
    <tableColumn id="1" xr3:uid="{00000000-0010-0000-0900-000001000000}" name="Column1" dataDxfId="2" dataCellStyle="Normal 4"/>
    <tableColumn id="2" xr3:uid="{00000000-0010-0000-0900-000002000000}" name="R-Value" dataDxfId="1"/>
    <tableColumn id="3" xr3:uid="{00000000-0010-0000-0900-000003000000}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ttic" displayName="Attic" ref="K6:M9" totalsRowShown="0" dataDxfId="35">
  <autoFilter ref="K6:M9" xr:uid="{00000000-0009-0000-0100-000002000000}"/>
  <tableColumns count="3">
    <tableColumn id="1" xr3:uid="{00000000-0010-0000-0100-000001000000}" name="Column1" dataDxfId="34" dataCellStyle="Normal 4"/>
    <tableColumn id="2" xr3:uid="{00000000-0010-0000-0100-000002000000}" name="R-Value" dataDxfId="33"/>
    <tableColumn id="3" xr3:uid="{00000000-0010-0000-0100-000003000000}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after_or_Joist_Ceilings" displayName="Rafter_or_Joist_Ceilings" ref="O6:Q10" totalsRowShown="0" dataDxfId="31">
  <autoFilter ref="O6:Q10" xr:uid="{00000000-0009-0000-0100-000003000000}"/>
  <tableColumns count="3">
    <tableColumn id="1" xr3:uid="{00000000-0010-0000-0200-000001000000}" name="Column1" dataDxfId="30"/>
    <tableColumn id="2" xr3:uid="{00000000-0010-0000-0200-000002000000}" name="R-Value" dataDxfId="29"/>
    <tableColumn id="3" xr3:uid="{00000000-0010-0000-0200-000003000000}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Floors" displayName="Floors" ref="W6:Y10" totalsRowShown="0" dataDxfId="27">
  <autoFilter ref="W6:Y10" xr:uid="{00000000-0009-0000-0100-000005000000}"/>
  <tableColumns count="3">
    <tableColumn id="1" xr3:uid="{00000000-0010-0000-0300-000001000000}" name="Column1" dataDxfId="26"/>
    <tableColumn id="2" xr3:uid="{00000000-0010-0000-0300-000002000000}" name="R-Value" dataDxfId="25"/>
    <tableColumn id="3" xr3:uid="{00000000-0010-0000-0300-000003000000}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elow_Grade" displayName="Below_Grade" ref="AA6:AC12" totalsRowShown="0" dataDxfId="23">
  <autoFilter ref="AA6:AC12" xr:uid="{00000000-0009-0000-0100-000006000000}"/>
  <tableColumns count="3">
    <tableColumn id="1" xr3:uid="{00000000-0010-0000-0400-000001000000}" name="Column1" dataDxfId="22"/>
    <tableColumn id="2" xr3:uid="{00000000-0010-0000-0400-000002000000}" name="R-Value" dataDxfId="21"/>
    <tableColumn id="3" xr3:uid="{00000000-0010-0000-0400-000003000000}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Slab_Below_Grade" displayName="Slab_Below_Grade" ref="AE6:AG13" totalsRowShown="0" dataDxfId="19">
  <autoFilter ref="AE6:AG13" xr:uid="{00000000-0009-0000-0100-000007000000}"/>
  <tableColumns count="3">
    <tableColumn id="1" xr3:uid="{00000000-0010-0000-0500-000001000000}" name="Column1" dataDxfId="18"/>
    <tableColumn id="2" xr3:uid="{00000000-0010-0000-0500-000002000000}" name="R-Value" dataDxfId="17"/>
    <tableColumn id="3" xr3:uid="{00000000-0010-0000-0500-000003000000}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Slab_on_Grade" displayName="Slab_on_Grade" ref="AI6:AK10" totalsRowShown="0" dataDxfId="15">
  <autoFilter ref="AI6:AK10" xr:uid="{00000000-0009-0000-0100-00000A000000}"/>
  <tableColumns count="3">
    <tableColumn id="1" xr3:uid="{00000000-0010-0000-0600-000001000000}" name="Column1" dataDxfId="14" dataCellStyle="Normal 4"/>
    <tableColumn id="2" xr3:uid="{00000000-0010-0000-0600-000002000000}" name="R-Value" dataDxfId="13"/>
    <tableColumn id="3" xr3:uid="{00000000-0010-0000-0600-000003000000}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Duct_Location" displayName="Duct_Location" ref="AM6:AO10" totalsRowShown="0" dataDxfId="11">
  <autoFilter ref="AM6:AO10" xr:uid="{00000000-0009-0000-0100-00000B000000}"/>
  <tableColumns count="3">
    <tableColumn id="1" xr3:uid="{00000000-0010-0000-0700-000001000000}" name="Offset" dataDxfId="10" dataCellStyle="Normal 4">
      <calculatedColumnFormula>AM6+1</calculatedColumnFormula>
    </tableColumn>
    <tableColumn id="2" xr3:uid="{00000000-0010-0000-0700-000002000000}" name="location of ducts" dataDxfId="9" dataCellStyle="Normal 4"/>
    <tableColumn id="3" xr3:uid="{00000000-0010-0000-0700-000003000000}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Above_Grade_Walls" displayName="Above_Grade_Walls" ref="S6:U10" totalsRowShown="0" dataDxfId="7">
  <autoFilter ref="S6:U10" xr:uid="{00000000-0009-0000-0100-000004000000}"/>
  <tableColumns count="3">
    <tableColumn id="1" xr3:uid="{00000000-0010-0000-0800-000001000000}" name="Column1" dataDxfId="6"/>
    <tableColumn id="2" xr3:uid="{00000000-0010-0000-0800-000002000000}" name="R-Value" dataDxfId="5"/>
    <tableColumn id="3" xr3:uid="{00000000-0010-0000-0800-000003000000}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7"/>
  <sheetViews>
    <sheetView showGridLines="0" tabSelected="1" zoomScaleNormal="100" workbookViewId="0">
      <selection activeCell="N38" sqref="N38"/>
    </sheetView>
  </sheetViews>
  <sheetFormatPr defaultColWidth="9.140625" defaultRowHeight="15.75" x14ac:dyDescent="0.25"/>
  <cols>
    <col min="1" max="1" width="7.85546875" style="24" customWidth="1"/>
    <col min="2" max="2" width="1.42578125" style="24" customWidth="1"/>
    <col min="3" max="4" width="1.5703125" style="24" customWidth="1"/>
    <col min="5" max="5" width="1.5703125" style="28" customWidth="1"/>
    <col min="6" max="6" width="1.85546875" style="59" customWidth="1"/>
    <col min="7" max="7" width="9.7109375" style="55" customWidth="1"/>
    <col min="8" max="8" width="4.7109375" style="24" customWidth="1"/>
    <col min="9" max="9" width="2.7109375" style="24" customWidth="1"/>
    <col min="10" max="10" width="37.28515625" style="24" customWidth="1"/>
    <col min="11" max="11" width="7.85546875" style="24" customWidth="1"/>
    <col min="12" max="12" width="12" style="24" customWidth="1"/>
    <col min="13" max="13" width="3.28515625" style="24" customWidth="1"/>
    <col min="14" max="14" width="11.5703125" style="24" customWidth="1"/>
    <col min="15" max="15" width="2.85546875" style="24" customWidth="1"/>
    <col min="16" max="16" width="12" style="24" customWidth="1"/>
    <col min="17" max="17" width="9.140625" style="24"/>
    <col min="18" max="18" width="9.140625" style="24" customWidth="1"/>
    <col min="19" max="19" width="2.42578125" style="24" customWidth="1"/>
    <col min="20" max="20" width="9.140625" style="24"/>
    <col min="21" max="21" width="9.140625" style="24" customWidth="1"/>
    <col min="22" max="22" width="2.42578125" style="24" customWidth="1"/>
    <col min="23" max="16384" width="9.140625" style="24"/>
  </cols>
  <sheetData>
    <row r="1" spans="1:22" s="9" customFormat="1" ht="18.75" x14ac:dyDescent="0.3">
      <c r="A1" s="27" t="s">
        <v>308</v>
      </c>
      <c r="E1" s="28"/>
      <c r="F1" s="59"/>
      <c r="G1" s="55"/>
      <c r="I1" s="26"/>
    </row>
    <row r="2" spans="1:22" s="9" customFormat="1" ht="116.25" customHeight="1" x14ac:dyDescent="0.3">
      <c r="A2" s="136" t="s">
        <v>340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64"/>
      <c r="T2" s="64"/>
      <c r="U2" s="64"/>
      <c r="V2" s="64"/>
    </row>
    <row r="3" spans="1:22" s="7" customFormat="1" ht="14.25" customHeight="1" x14ac:dyDescent="0.25">
      <c r="B3" s="129" t="s">
        <v>0</v>
      </c>
      <c r="E3" s="28"/>
      <c r="F3" s="59"/>
      <c r="G3" s="55"/>
      <c r="L3" s="129" t="s">
        <v>1</v>
      </c>
    </row>
    <row r="4" spans="1:22" ht="15" x14ac:dyDescent="0.25">
      <c r="B4" s="145" t="s">
        <v>355</v>
      </c>
      <c r="C4" s="140"/>
      <c r="D4" s="140"/>
      <c r="E4" s="140"/>
      <c r="F4" s="140"/>
      <c r="G4" s="140"/>
      <c r="H4" s="140"/>
      <c r="I4" s="140"/>
      <c r="J4" s="140"/>
      <c r="L4" s="142" t="s">
        <v>351</v>
      </c>
      <c r="M4" s="140"/>
      <c r="N4" s="140"/>
      <c r="O4" s="140"/>
      <c r="P4" s="140"/>
      <c r="Q4" s="140"/>
    </row>
    <row r="5" spans="1:22" ht="15" x14ac:dyDescent="0.25">
      <c r="B5" s="146" t="s">
        <v>356</v>
      </c>
      <c r="C5" s="141"/>
      <c r="D5" s="141"/>
      <c r="E5" s="141"/>
      <c r="F5" s="141"/>
      <c r="G5" s="141"/>
      <c r="H5" s="141"/>
      <c r="I5" s="141"/>
      <c r="J5" s="141"/>
      <c r="L5" s="143" t="s">
        <v>353</v>
      </c>
      <c r="M5" s="141"/>
      <c r="N5" s="141"/>
      <c r="O5" s="141"/>
      <c r="P5" s="141"/>
      <c r="Q5" s="141"/>
    </row>
    <row r="6" spans="1:22" ht="15" x14ac:dyDescent="0.25">
      <c r="B6" s="139" t="s">
        <v>354</v>
      </c>
      <c r="C6" s="140"/>
      <c r="D6" s="140"/>
      <c r="E6" s="140"/>
      <c r="F6" s="140"/>
      <c r="G6" s="140"/>
      <c r="H6" s="140"/>
      <c r="I6" s="140"/>
      <c r="J6" s="140"/>
      <c r="L6" s="143" t="s">
        <v>352</v>
      </c>
      <c r="M6" s="141"/>
      <c r="N6" s="141"/>
      <c r="O6" s="141"/>
      <c r="P6" s="141"/>
      <c r="Q6" s="141"/>
    </row>
    <row r="7" spans="1:22" ht="4.5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25"/>
      <c r="L7" s="109"/>
      <c r="M7" s="109"/>
      <c r="N7" s="109"/>
      <c r="O7" s="109"/>
      <c r="P7" s="109"/>
      <c r="Q7" s="109"/>
    </row>
    <row r="8" spans="1:22" x14ac:dyDescent="0.25">
      <c r="B8" s="108"/>
      <c r="C8" s="108"/>
      <c r="D8" s="108"/>
      <c r="E8" s="133" t="s">
        <v>314</v>
      </c>
      <c r="F8" s="108"/>
      <c r="G8" s="108"/>
      <c r="H8" s="108"/>
      <c r="I8" s="108"/>
      <c r="J8" s="108"/>
      <c r="K8" s="25"/>
      <c r="L8" s="109"/>
      <c r="M8" s="109"/>
      <c r="N8" s="109"/>
      <c r="O8" s="109"/>
      <c r="P8" s="109"/>
      <c r="Q8" s="109"/>
    </row>
    <row r="9" spans="1:22" ht="4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25"/>
      <c r="L9" s="109"/>
      <c r="M9" s="109"/>
      <c r="N9" s="109"/>
      <c r="O9" s="109"/>
      <c r="P9" s="109"/>
      <c r="Q9" s="109"/>
    </row>
    <row r="10" spans="1:22" x14ac:dyDescent="0.25">
      <c r="B10" s="130" t="s">
        <v>341</v>
      </c>
      <c r="F10" s="60"/>
      <c r="G10" s="61"/>
      <c r="J10" s="25"/>
      <c r="K10" s="25"/>
      <c r="L10" s="25"/>
      <c r="M10" s="25"/>
      <c r="N10" s="25"/>
      <c r="O10" s="25"/>
      <c r="P10" s="25"/>
    </row>
    <row r="11" spans="1:22" s="8" customFormat="1" x14ac:dyDescent="0.25">
      <c r="B11" s="28"/>
      <c r="C11" s="29"/>
      <c r="D11" s="30"/>
      <c r="E11" s="133" t="s">
        <v>2</v>
      </c>
      <c r="F11" s="31"/>
      <c r="G11" s="56"/>
      <c r="H11" s="29"/>
      <c r="I11" s="30"/>
      <c r="J11" s="30"/>
      <c r="K11" s="30"/>
      <c r="L11" s="30"/>
      <c r="M11" s="30"/>
      <c r="N11" s="30"/>
      <c r="O11" s="30"/>
      <c r="P11" s="30"/>
      <c r="Q11" s="28"/>
      <c r="R11" s="28"/>
      <c r="S11" s="28"/>
      <c r="T11" s="28"/>
      <c r="U11" s="28"/>
      <c r="V11" s="28"/>
    </row>
    <row r="12" spans="1:22" x14ac:dyDescent="0.25">
      <c r="B12" s="31"/>
      <c r="C12" s="32"/>
      <c r="D12" s="32"/>
      <c r="E12" s="30"/>
      <c r="F12" s="33"/>
      <c r="G12" s="68" t="s">
        <v>294</v>
      </c>
      <c r="H12" s="33"/>
      <c r="I12" s="33"/>
      <c r="J12" s="33"/>
      <c r="K12" s="33"/>
      <c r="L12" s="32" t="s">
        <v>4</v>
      </c>
      <c r="M12" s="32"/>
      <c r="N12" s="32"/>
      <c r="Q12" s="46">
        <f>IF(LookUps!D2=1,"_______",LookUps!A6-VLOOKUP(LookUps!D2,LookUps!$C$7:$E$241,3))</f>
        <v>45</v>
      </c>
      <c r="R12" s="31"/>
      <c r="S12" s="31"/>
      <c r="T12" s="31"/>
      <c r="U12" s="31"/>
      <c r="V12" s="31"/>
    </row>
    <row r="13" spans="1:22" x14ac:dyDescent="0.25">
      <c r="B13" s="31"/>
      <c r="C13" s="32"/>
      <c r="D13" s="32"/>
      <c r="E13" s="30"/>
      <c r="F13" s="34"/>
      <c r="G13" s="63"/>
      <c r="H13" s="34"/>
      <c r="I13" s="34"/>
      <c r="J13" s="34"/>
      <c r="K13" s="34"/>
      <c r="L13" s="69" t="str">
        <f>"    ∆T = Indoor ("&amp;LookUps!A6&amp;" degrees) - Outdoor Design Temp"</f>
        <v xml:space="preserve">    ∆T = Indoor (70 degrees) - Outdoor Design Temp</v>
      </c>
      <c r="N13" s="32"/>
      <c r="O13" s="32"/>
      <c r="P13" s="32"/>
      <c r="Q13" s="31"/>
      <c r="R13" s="31"/>
      <c r="S13" s="31"/>
      <c r="T13" s="31"/>
      <c r="U13" s="31"/>
      <c r="V13" s="31"/>
    </row>
    <row r="14" spans="1:22" ht="4.5" customHeight="1" x14ac:dyDescent="0.25">
      <c r="B14" s="31"/>
      <c r="C14" s="35"/>
      <c r="D14" s="35"/>
      <c r="E14" s="30"/>
      <c r="F14" s="32"/>
      <c r="G14" s="57"/>
      <c r="H14" s="32"/>
      <c r="I14" s="36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22" x14ac:dyDescent="0.25">
      <c r="B15" s="31"/>
      <c r="C15" s="29"/>
      <c r="D15" s="32"/>
      <c r="E15" s="134" t="s">
        <v>297</v>
      </c>
      <c r="F15" s="31"/>
      <c r="G15" s="56"/>
      <c r="H15" s="29"/>
      <c r="I15" s="30"/>
      <c r="J15" s="30"/>
      <c r="K15" s="30"/>
      <c r="L15" s="30"/>
      <c r="M15" s="30"/>
      <c r="N15" s="32"/>
      <c r="O15" s="32"/>
      <c r="P15" s="32"/>
      <c r="Q15" s="31"/>
      <c r="R15" s="31"/>
      <c r="S15" s="31"/>
      <c r="T15" s="31"/>
      <c r="U15" s="31"/>
      <c r="V15" s="31"/>
    </row>
    <row r="16" spans="1:22" x14ac:dyDescent="0.25">
      <c r="B16" s="31"/>
      <c r="C16" s="29"/>
      <c r="D16" s="32"/>
      <c r="E16" s="29"/>
      <c r="F16" s="37" t="s">
        <v>295</v>
      </c>
      <c r="G16" s="56"/>
      <c r="H16" s="29"/>
      <c r="I16" s="30"/>
      <c r="J16" s="30"/>
      <c r="K16" s="30"/>
      <c r="L16" s="30"/>
      <c r="M16" s="30"/>
      <c r="N16" s="32"/>
      <c r="O16" s="32"/>
      <c r="P16" s="32"/>
      <c r="Q16" s="31"/>
      <c r="R16" s="31"/>
      <c r="S16" s="31"/>
      <c r="T16" s="31"/>
      <c r="U16" s="31"/>
      <c r="V16" s="31"/>
    </row>
    <row r="17" spans="2:22" s="8" customFormat="1" x14ac:dyDescent="0.25">
      <c r="B17" s="28"/>
      <c r="C17" s="30"/>
      <c r="D17" s="30"/>
      <c r="E17" s="30"/>
      <c r="F17" s="31"/>
      <c r="G17" s="68" t="s">
        <v>294</v>
      </c>
      <c r="H17" s="28"/>
      <c r="I17" s="32" t="s">
        <v>277</v>
      </c>
      <c r="J17" s="32"/>
      <c r="K17" s="32"/>
      <c r="L17" s="100">
        <v>4483</v>
      </c>
      <c r="M17" s="32"/>
      <c r="O17" s="35"/>
      <c r="P17" s="32"/>
      <c r="R17" s="28"/>
      <c r="S17" s="28"/>
      <c r="T17" s="28"/>
      <c r="U17" s="28"/>
      <c r="V17" s="28"/>
    </row>
    <row r="18" spans="2:22" s="8" customFormat="1" ht="4.5" customHeight="1" x14ac:dyDescent="0.25">
      <c r="B18" s="28"/>
      <c r="C18" s="30"/>
      <c r="D18" s="30"/>
      <c r="E18" s="30"/>
      <c r="F18" s="31"/>
      <c r="G18" s="68"/>
      <c r="H18" s="28"/>
      <c r="I18" s="32"/>
      <c r="J18" s="32"/>
      <c r="K18" s="32"/>
      <c r="L18" s="120"/>
      <c r="M18" s="32"/>
      <c r="N18" s="38"/>
      <c r="O18" s="35"/>
      <c r="P18" s="32"/>
      <c r="Q18" s="40"/>
      <c r="R18" s="28"/>
      <c r="S18" s="28"/>
      <c r="T18" s="28"/>
      <c r="U18" s="28"/>
      <c r="V18" s="28"/>
    </row>
    <row r="19" spans="2:22" x14ac:dyDescent="0.25">
      <c r="B19" s="31"/>
      <c r="C19" s="32"/>
      <c r="D19" s="32"/>
      <c r="E19" s="30"/>
      <c r="F19" s="37" t="s">
        <v>296</v>
      </c>
      <c r="G19" s="58"/>
      <c r="H19" s="31"/>
      <c r="I19" s="32"/>
      <c r="J19" s="32"/>
      <c r="K19" s="39"/>
      <c r="L19" s="39"/>
      <c r="M19" s="32"/>
      <c r="N19" s="38" t="s">
        <v>275</v>
      </c>
      <c r="O19" s="32"/>
      <c r="P19" s="32"/>
      <c r="Q19" s="31"/>
      <c r="R19" s="31"/>
      <c r="S19" s="31"/>
      <c r="T19" s="31"/>
      <c r="U19" s="31"/>
      <c r="V19" s="31"/>
    </row>
    <row r="20" spans="2:22" x14ac:dyDescent="0.25">
      <c r="B20" s="31"/>
      <c r="C20" s="32"/>
      <c r="D20" s="32"/>
      <c r="E20" s="30"/>
      <c r="F20" s="32"/>
      <c r="G20" s="68" t="s">
        <v>294</v>
      </c>
      <c r="H20" s="32"/>
      <c r="I20" s="32" t="s">
        <v>293</v>
      </c>
      <c r="J20" s="32"/>
      <c r="K20" s="32"/>
      <c r="L20" s="101">
        <v>9.5</v>
      </c>
      <c r="M20" s="32"/>
      <c r="N20" s="102">
        <f>IF(L17*L20&gt;0,L17*L20,"________")</f>
        <v>42588.5</v>
      </c>
      <c r="O20" s="32"/>
      <c r="P20" s="32"/>
      <c r="Q20" s="31"/>
      <c r="R20" s="31"/>
      <c r="S20" s="31"/>
      <c r="T20" s="31"/>
      <c r="U20" s="31"/>
      <c r="V20" s="31"/>
    </row>
    <row r="21" spans="2:22" ht="4.5" customHeight="1" x14ac:dyDescent="0.25">
      <c r="B21" s="31"/>
      <c r="C21" s="32"/>
      <c r="D21" s="32"/>
      <c r="E21" s="30"/>
      <c r="F21" s="32"/>
      <c r="G21" s="57"/>
      <c r="H21" s="32"/>
      <c r="I21" s="32"/>
      <c r="J21" s="32"/>
      <c r="K21" s="32"/>
      <c r="L21" s="39"/>
      <c r="M21" s="32"/>
      <c r="N21" s="38"/>
      <c r="O21" s="32"/>
      <c r="P21" s="32"/>
      <c r="Q21" s="31"/>
      <c r="R21" s="31"/>
      <c r="S21" s="31"/>
      <c r="T21" s="31"/>
      <c r="U21" s="31"/>
      <c r="V21" s="31"/>
    </row>
    <row r="22" spans="2:22" x14ac:dyDescent="0.25">
      <c r="B22" s="31"/>
      <c r="C22" s="29"/>
      <c r="D22" s="30"/>
      <c r="E22" s="134" t="s">
        <v>318</v>
      </c>
      <c r="F22" s="31"/>
      <c r="G22" s="56"/>
      <c r="H22" s="29"/>
      <c r="I22" s="32"/>
      <c r="J22" s="32"/>
      <c r="K22" s="32"/>
      <c r="L22" s="42" t="s">
        <v>252</v>
      </c>
      <c r="M22" s="42" t="s">
        <v>290</v>
      </c>
      <c r="N22" s="44" t="s">
        <v>265</v>
      </c>
      <c r="O22" s="45" t="s">
        <v>291</v>
      </c>
      <c r="P22" s="114" t="s">
        <v>266</v>
      </c>
      <c r="Q22" s="40"/>
      <c r="R22" s="31"/>
      <c r="S22" s="31"/>
      <c r="T22" s="31"/>
      <c r="U22" s="31"/>
      <c r="V22" s="31"/>
    </row>
    <row r="23" spans="2:22" ht="21.6" customHeight="1" x14ac:dyDescent="0.25">
      <c r="B23" s="31"/>
      <c r="C23" s="32"/>
      <c r="D23" s="32"/>
      <c r="E23" s="30"/>
      <c r="F23" s="32"/>
      <c r="G23" s="68" t="s">
        <v>294</v>
      </c>
      <c r="H23" s="32"/>
      <c r="I23" s="30"/>
      <c r="J23" s="43"/>
      <c r="L23" s="104">
        <f>VLOOKUP(LookUps!H2,LookUps!$G$7:$I$13,3)</f>
        <v>0.28000000000000003</v>
      </c>
      <c r="M23" s="35"/>
      <c r="N23" s="107">
        <v>924</v>
      </c>
      <c r="O23" s="32"/>
      <c r="P23" s="103">
        <f>IF(ISERROR(IF(N23=0,"---",L23*N23)),"________",IF(N23=0,"---",L23*N23))</f>
        <v>258.72000000000003</v>
      </c>
      <c r="Q23" s="31"/>
      <c r="R23" s="31"/>
      <c r="S23" s="31"/>
      <c r="T23" s="31"/>
      <c r="U23" s="31"/>
      <c r="V23" s="31"/>
    </row>
    <row r="24" spans="2:22" s="59" customFormat="1" ht="22.9" customHeight="1" x14ac:dyDescent="0.25">
      <c r="B24" s="31"/>
      <c r="C24" s="29"/>
      <c r="D24" s="30"/>
      <c r="E24" s="134" t="s">
        <v>323</v>
      </c>
      <c r="F24" s="31"/>
      <c r="G24" s="56"/>
      <c r="H24" s="29"/>
      <c r="I24" s="32"/>
      <c r="J24" s="32"/>
      <c r="K24" s="32"/>
      <c r="L24" s="42" t="s">
        <v>252</v>
      </c>
      <c r="M24" s="42" t="s">
        <v>290</v>
      </c>
      <c r="N24" s="44" t="s">
        <v>265</v>
      </c>
      <c r="O24" s="45" t="s">
        <v>291</v>
      </c>
      <c r="P24" s="114" t="s">
        <v>266</v>
      </c>
      <c r="Q24" s="40"/>
      <c r="R24" s="31"/>
      <c r="S24" s="31"/>
      <c r="T24" s="31"/>
      <c r="U24" s="31"/>
      <c r="V24" s="31"/>
    </row>
    <row r="25" spans="2:22" s="59" customFormat="1" x14ac:dyDescent="0.25">
      <c r="B25" s="31"/>
      <c r="C25" s="32"/>
      <c r="D25" s="32"/>
      <c r="E25" s="30"/>
      <c r="F25" s="32"/>
      <c r="G25" s="68" t="s">
        <v>294</v>
      </c>
      <c r="H25" s="32"/>
      <c r="I25" s="30"/>
      <c r="J25" s="43"/>
      <c r="L25" s="103">
        <v>0.5</v>
      </c>
      <c r="M25" s="35"/>
      <c r="N25" s="107">
        <v>0</v>
      </c>
      <c r="O25" s="32"/>
      <c r="P25" s="103" t="str">
        <f>IF(ISERROR(IF(N25=0,"---",L25*N25)),"________",IF(N25=0,"---",L25*N25))</f>
        <v>---</v>
      </c>
      <c r="Q25" s="31"/>
      <c r="R25" s="31"/>
      <c r="S25" s="31"/>
      <c r="T25" s="31"/>
      <c r="U25" s="31"/>
      <c r="V25" s="31"/>
    </row>
    <row r="26" spans="2:22" ht="4.9000000000000004" customHeight="1" x14ac:dyDescent="0.25">
      <c r="B26" s="31"/>
      <c r="C26" s="32"/>
      <c r="D26" s="32"/>
      <c r="E26" s="30"/>
      <c r="F26" s="32"/>
      <c r="G26" s="57"/>
      <c r="H26" s="32"/>
      <c r="I26" s="30"/>
      <c r="J26" s="74"/>
      <c r="K26" s="30"/>
      <c r="L26" s="30"/>
      <c r="M26" s="35"/>
      <c r="N26" s="41"/>
      <c r="O26" s="32"/>
      <c r="P26" s="115"/>
      <c r="Q26" s="31"/>
      <c r="R26" s="31"/>
      <c r="S26" s="31"/>
      <c r="T26" s="31"/>
      <c r="U26" s="31"/>
      <c r="V26" s="31"/>
    </row>
    <row r="27" spans="2:22" x14ac:dyDescent="0.25">
      <c r="B27" s="31"/>
      <c r="C27" s="29"/>
      <c r="D27" s="32"/>
      <c r="E27" s="134" t="s">
        <v>264</v>
      </c>
      <c r="F27" s="31"/>
      <c r="G27" s="56"/>
      <c r="H27" s="29"/>
      <c r="I27" s="32"/>
      <c r="J27" s="32"/>
      <c r="K27" s="32"/>
      <c r="L27" s="31"/>
      <c r="M27" s="31"/>
      <c r="N27" s="31"/>
      <c r="O27" s="31"/>
      <c r="P27" s="116"/>
      <c r="Q27" s="31"/>
      <c r="R27" s="31"/>
      <c r="S27" s="31"/>
      <c r="T27" s="31"/>
      <c r="U27" s="31"/>
      <c r="V27" s="31"/>
    </row>
    <row r="28" spans="2:22" x14ac:dyDescent="0.25">
      <c r="B28" s="31"/>
      <c r="C28" s="32"/>
      <c r="D28" s="37"/>
      <c r="E28" s="51"/>
      <c r="F28" s="37" t="s">
        <v>261</v>
      </c>
      <c r="G28" s="58"/>
      <c r="H28" s="32"/>
      <c r="I28" s="31"/>
      <c r="J28" s="32"/>
      <c r="K28" s="32"/>
      <c r="L28" s="42" t="s">
        <v>252</v>
      </c>
      <c r="M28" s="42" t="s">
        <v>290</v>
      </c>
      <c r="N28" s="44" t="s">
        <v>265</v>
      </c>
      <c r="O28" s="45" t="s">
        <v>291</v>
      </c>
      <c r="P28" s="114" t="s">
        <v>266</v>
      </c>
      <c r="Q28" s="31"/>
      <c r="R28" s="31"/>
      <c r="S28" s="31"/>
      <c r="T28" s="31"/>
      <c r="U28" s="31"/>
      <c r="V28" s="31"/>
    </row>
    <row r="29" spans="2:22" x14ac:dyDescent="0.25">
      <c r="B29" s="31"/>
      <c r="C29" s="32"/>
      <c r="D29" s="32"/>
      <c r="E29" s="30"/>
      <c r="F29" s="32"/>
      <c r="G29" s="68" t="s">
        <v>294</v>
      </c>
      <c r="H29" s="32"/>
      <c r="I29" s="32"/>
      <c r="J29" s="39"/>
      <c r="K29" s="32"/>
      <c r="L29" s="104">
        <f>VLOOKUP(LookUps!L2,LookUps!$K$7:$M$9,3)</f>
        <v>2.5999999999999999E-2</v>
      </c>
      <c r="M29" s="46"/>
      <c r="N29" s="107">
        <v>2452</v>
      </c>
      <c r="O29" s="46"/>
      <c r="P29" s="103">
        <f>IF(ISERROR(IF(AND(N29&gt;0,L29&gt;0),N29*L29,IF(LookUps!L2=1,"---","________"))),"________",IF(AND(N29&gt;0,L29&gt;0),N29*L29,IF(LookUps!L2=1,"---","________")))</f>
        <v>63.751999999999995</v>
      </c>
      <c r="Q29" s="31"/>
      <c r="R29" s="31"/>
      <c r="S29" s="31"/>
      <c r="T29" s="31"/>
      <c r="U29" s="31"/>
      <c r="V29" s="31"/>
    </row>
    <row r="30" spans="2:22" ht="12" customHeight="1" x14ac:dyDescent="0.25">
      <c r="B30" s="31"/>
      <c r="C30" s="32"/>
      <c r="D30" s="32"/>
      <c r="E30" s="30"/>
      <c r="F30" s="32"/>
      <c r="G30" s="57"/>
      <c r="H30" s="32"/>
      <c r="I30" s="32"/>
      <c r="J30" s="39"/>
      <c r="K30" s="32"/>
      <c r="L30" s="47"/>
      <c r="M30" s="46"/>
      <c r="N30" s="48"/>
      <c r="O30" s="49"/>
      <c r="P30" s="103"/>
      <c r="Q30" s="31"/>
      <c r="R30" s="31"/>
      <c r="S30" s="31"/>
      <c r="T30" s="31"/>
      <c r="U30" s="31"/>
      <c r="V30" s="31"/>
    </row>
    <row r="31" spans="2:22" x14ac:dyDescent="0.25">
      <c r="B31" s="31"/>
      <c r="C31" s="32"/>
      <c r="D31" s="32"/>
      <c r="E31" s="30"/>
      <c r="F31" s="37" t="s">
        <v>260</v>
      </c>
      <c r="G31" s="57"/>
      <c r="H31" s="32"/>
      <c r="I31" s="32"/>
      <c r="J31" s="39"/>
      <c r="K31" s="32"/>
      <c r="L31" s="42" t="s">
        <v>252</v>
      </c>
      <c r="M31" s="42" t="s">
        <v>290</v>
      </c>
      <c r="N31" s="44" t="s">
        <v>265</v>
      </c>
      <c r="O31" s="46"/>
      <c r="P31" s="114" t="s">
        <v>266</v>
      </c>
      <c r="Q31" s="31"/>
      <c r="R31" s="31"/>
      <c r="S31" s="31"/>
      <c r="T31" s="31"/>
      <c r="U31" s="31"/>
      <c r="V31" s="31"/>
    </row>
    <row r="32" spans="2:22" x14ac:dyDescent="0.25">
      <c r="B32" s="31"/>
      <c r="C32" s="32"/>
      <c r="D32" s="37"/>
      <c r="E32" s="51"/>
      <c r="F32" s="31"/>
      <c r="G32" s="68" t="s">
        <v>294</v>
      </c>
      <c r="H32" s="32"/>
      <c r="I32" s="32"/>
      <c r="J32" s="39"/>
      <c r="K32" s="32"/>
      <c r="L32" s="127" t="str">
        <f>VLOOKUP(LookUps!P2,LookUps!$O$7:$Q$10,3)</f>
        <v>No selection</v>
      </c>
      <c r="M32" s="46"/>
      <c r="N32" s="107">
        <v>0</v>
      </c>
      <c r="O32" s="46"/>
      <c r="P32" s="103" t="str">
        <f>IF(ISERROR(IF(AND(N32&gt;0,L32&gt;0),N32*L32,IF(LookUps!P2=1,"---","________"))),"________",IF(AND(N32&gt;0,L32&gt;0),N32*L32,IF(LookUps!P2=1,"---","________")))</f>
        <v>---</v>
      </c>
      <c r="Q32" s="31"/>
      <c r="R32" s="31"/>
      <c r="S32" s="31"/>
      <c r="T32" s="31"/>
      <c r="U32" s="31"/>
      <c r="V32" s="31"/>
    </row>
    <row r="33" spans="2:22" ht="12" customHeight="1" x14ac:dyDescent="0.25">
      <c r="B33" s="31"/>
      <c r="C33" s="32"/>
      <c r="D33" s="32"/>
      <c r="E33" s="30"/>
      <c r="F33" s="32"/>
      <c r="G33" s="57"/>
      <c r="H33" s="32"/>
      <c r="I33" s="32"/>
      <c r="J33" s="39"/>
      <c r="K33" s="32"/>
      <c r="L33" s="46"/>
      <c r="M33" s="46"/>
      <c r="N33" s="40"/>
      <c r="O33" s="46"/>
      <c r="P33" s="103"/>
      <c r="Q33" s="31"/>
      <c r="R33" s="31"/>
      <c r="S33" s="31"/>
      <c r="T33" s="31"/>
      <c r="U33" s="31"/>
      <c r="V33" s="31"/>
    </row>
    <row r="34" spans="2:22" x14ac:dyDescent="0.25">
      <c r="B34" s="31"/>
      <c r="C34" s="32"/>
      <c r="D34" s="32"/>
      <c r="E34" s="30"/>
      <c r="F34" s="37" t="s">
        <v>300</v>
      </c>
      <c r="G34" s="57"/>
      <c r="H34" s="32"/>
      <c r="I34" s="32"/>
      <c r="J34" s="39"/>
      <c r="K34" s="32"/>
      <c r="L34" s="42" t="s">
        <v>252</v>
      </c>
      <c r="M34" s="42" t="s">
        <v>290</v>
      </c>
      <c r="N34" s="44" t="s">
        <v>265</v>
      </c>
      <c r="O34" s="46"/>
      <c r="P34" s="114" t="s">
        <v>266</v>
      </c>
      <c r="Q34" s="31"/>
      <c r="R34" s="31"/>
      <c r="S34" s="31"/>
      <c r="T34" s="31"/>
      <c r="U34" s="31"/>
      <c r="V34" s="31"/>
    </row>
    <row r="35" spans="2:22" x14ac:dyDescent="0.25">
      <c r="B35" s="31"/>
      <c r="C35" s="32"/>
      <c r="D35" s="32"/>
      <c r="E35" s="30"/>
      <c r="F35" s="31"/>
      <c r="G35" s="68" t="s">
        <v>294</v>
      </c>
      <c r="H35" s="32"/>
      <c r="I35" s="31"/>
      <c r="J35" s="39"/>
      <c r="K35" s="32"/>
      <c r="L35" s="127">
        <f>VLOOKUP(LookUps!T2,LookUps!$S$7:$U$10,3)</f>
        <v>4.2999999999999997E-2</v>
      </c>
      <c r="M35" s="46"/>
      <c r="N35" s="107">
        <v>2928</v>
      </c>
      <c r="O35" s="46"/>
      <c r="P35" s="103">
        <f>IF(ISERROR(IF(AND(N35&gt;0,L35&gt;0),N35*L35,IF(LookUps!T2=1,"---","________"))),"________",IF(AND(N35&gt;0,L35&gt;0),N35*L35,IF(LookUps!T2=1,"---","________")))</f>
        <v>125.904</v>
      </c>
      <c r="Q35" s="31"/>
      <c r="R35" s="31"/>
      <c r="S35" s="31"/>
      <c r="T35" s="31"/>
      <c r="U35" s="31"/>
      <c r="V35" s="31"/>
    </row>
    <row r="36" spans="2:22" ht="12" customHeight="1" x14ac:dyDescent="0.25">
      <c r="B36" s="31"/>
      <c r="C36" s="32"/>
      <c r="D36" s="32"/>
      <c r="E36" s="30"/>
      <c r="F36" s="32"/>
      <c r="G36" s="57"/>
      <c r="H36" s="32"/>
      <c r="I36" s="50"/>
      <c r="J36" s="39"/>
      <c r="K36" s="32"/>
      <c r="L36" s="46"/>
      <c r="M36" s="42"/>
      <c r="N36" s="40"/>
      <c r="O36" s="46"/>
      <c r="P36" s="103"/>
      <c r="Q36" s="31"/>
      <c r="R36" s="31"/>
      <c r="S36" s="31"/>
      <c r="T36" s="31"/>
      <c r="U36" s="31"/>
      <c r="V36" s="31"/>
    </row>
    <row r="37" spans="2:22" x14ac:dyDescent="0.25">
      <c r="B37" s="31"/>
      <c r="C37" s="32"/>
      <c r="D37" s="32"/>
      <c r="E37" s="30"/>
      <c r="F37" s="37" t="s">
        <v>258</v>
      </c>
      <c r="G37" s="57"/>
      <c r="H37" s="32"/>
      <c r="I37" s="50"/>
      <c r="J37" s="39"/>
      <c r="K37" s="32"/>
      <c r="L37" s="42" t="s">
        <v>252</v>
      </c>
      <c r="M37" s="42" t="s">
        <v>290</v>
      </c>
      <c r="N37" s="44" t="s">
        <v>265</v>
      </c>
      <c r="O37" s="46"/>
      <c r="P37" s="114" t="s">
        <v>266</v>
      </c>
      <c r="Q37" s="31"/>
      <c r="R37" s="31"/>
      <c r="S37" s="31"/>
      <c r="T37" s="31"/>
      <c r="U37" s="31"/>
      <c r="V37" s="31"/>
    </row>
    <row r="38" spans="2:22" x14ac:dyDescent="0.25">
      <c r="B38" s="31"/>
      <c r="C38" s="32"/>
      <c r="D38" s="32"/>
      <c r="E38" s="30"/>
      <c r="F38" s="32"/>
      <c r="G38" s="68" t="s">
        <v>294</v>
      </c>
      <c r="H38" s="32"/>
      <c r="I38" s="31"/>
      <c r="J38" s="39"/>
      <c r="K38" s="32"/>
      <c r="L38" s="104">
        <f>VLOOKUP(LookUps!X2,LookUps!$W$7:$Y$10,3)</f>
        <v>2.5000000000000001E-2</v>
      </c>
      <c r="M38" s="46"/>
      <c r="N38" s="107">
        <v>2452</v>
      </c>
      <c r="O38" s="46"/>
      <c r="P38" s="103">
        <f>IF(ISERROR(IF(AND(N38&gt;0,L38&gt;0),N38*L38,IF(LookUps!X2=1,"---","________"))),"________",IF(AND(N38&gt;0,L38&gt;0),N38*L38,IF(LookUps!X2=1,"---","________")))</f>
        <v>61.300000000000004</v>
      </c>
      <c r="Q38" s="31"/>
      <c r="R38" s="31"/>
      <c r="S38" s="31"/>
      <c r="T38" s="31"/>
      <c r="U38" s="31"/>
      <c r="V38" s="31"/>
    </row>
    <row r="39" spans="2:22" ht="12" customHeight="1" x14ac:dyDescent="0.25">
      <c r="B39" s="31"/>
      <c r="C39" s="32"/>
      <c r="D39" s="37"/>
      <c r="E39" s="51"/>
      <c r="F39" s="32"/>
      <c r="G39" s="57"/>
      <c r="H39" s="32"/>
      <c r="I39" s="50"/>
      <c r="J39" s="39"/>
      <c r="K39" s="32"/>
      <c r="L39" s="46"/>
      <c r="M39" s="42"/>
      <c r="N39" s="40"/>
      <c r="O39" s="46"/>
      <c r="P39" s="103"/>
      <c r="Q39" s="31"/>
      <c r="R39" s="31"/>
      <c r="S39" s="31"/>
      <c r="T39" s="31"/>
      <c r="U39" s="31"/>
      <c r="V39" s="31"/>
    </row>
    <row r="40" spans="2:22" x14ac:dyDescent="0.25">
      <c r="B40" s="31"/>
      <c r="C40" s="32"/>
      <c r="D40" s="32"/>
      <c r="E40" s="30"/>
      <c r="F40" s="37" t="s">
        <v>299</v>
      </c>
      <c r="G40" s="57"/>
      <c r="H40" s="32"/>
      <c r="I40" s="31"/>
      <c r="J40" s="39"/>
      <c r="K40" s="32"/>
      <c r="L40" s="42" t="s">
        <v>252</v>
      </c>
      <c r="M40" s="42" t="s">
        <v>290</v>
      </c>
      <c r="N40" s="44" t="s">
        <v>265</v>
      </c>
      <c r="O40" s="46"/>
      <c r="P40" s="114" t="s">
        <v>266</v>
      </c>
      <c r="Q40" s="31"/>
      <c r="R40" s="31"/>
      <c r="S40" s="31"/>
      <c r="T40" s="31"/>
      <c r="U40" s="31"/>
      <c r="V40" s="31"/>
    </row>
    <row r="41" spans="2:22" x14ac:dyDescent="0.25">
      <c r="B41" s="31"/>
      <c r="C41" s="32"/>
      <c r="D41" s="37"/>
      <c r="E41" s="51"/>
      <c r="F41" s="32"/>
      <c r="G41" s="68" t="s">
        <v>294</v>
      </c>
      <c r="H41" s="32"/>
      <c r="I41" s="50"/>
      <c r="J41" s="39"/>
      <c r="K41" s="32"/>
      <c r="L41" s="104">
        <f>VLOOKUP(LookUps!AB2,LookUps!$AA$7:$AC$10,3)</f>
        <v>4.2000000000000003E-2</v>
      </c>
      <c r="M41" s="46"/>
      <c r="N41" s="107">
        <v>0</v>
      </c>
      <c r="O41" s="46"/>
      <c r="P41" s="117" t="str">
        <f>IF(ISERROR(IF(AND(N41&gt;0,L41&gt;0),N41*L41,IF(LookUps!AB2=1,"---",IF(LookUps!AB2=4,"---","________")))),"________",IF(AND(N41&gt;0,L41&gt;0),N41*L41,IF(LookUps!AB2=1,"---",IF(LookUps!AB2=4,"---","________"))))</f>
        <v>________</v>
      </c>
      <c r="Q41" s="31"/>
      <c r="R41" s="31"/>
      <c r="S41" s="31"/>
      <c r="T41" s="31"/>
      <c r="U41" s="31"/>
      <c r="V41" s="31"/>
    </row>
    <row r="42" spans="2:22" ht="12" customHeight="1" x14ac:dyDescent="0.25">
      <c r="B42" s="31"/>
      <c r="C42" s="32"/>
      <c r="D42" s="32"/>
      <c r="E42" s="30"/>
      <c r="F42" s="32"/>
      <c r="G42" s="57"/>
      <c r="H42" s="32"/>
      <c r="I42" s="50"/>
      <c r="J42" s="39"/>
      <c r="K42" s="32"/>
      <c r="L42" s="31"/>
      <c r="M42" s="31"/>
      <c r="N42" s="31"/>
      <c r="O42" s="31"/>
      <c r="P42" s="116"/>
      <c r="Q42" s="31"/>
      <c r="R42" s="31"/>
      <c r="S42" s="31"/>
      <c r="T42" s="31"/>
      <c r="U42" s="31"/>
      <c r="V42" s="31"/>
    </row>
    <row r="43" spans="2:22" x14ac:dyDescent="0.25">
      <c r="B43" s="31"/>
      <c r="C43" s="32"/>
      <c r="D43" s="32"/>
      <c r="E43" s="30"/>
      <c r="F43" s="37" t="s">
        <v>301</v>
      </c>
      <c r="G43" s="57"/>
      <c r="H43" s="32"/>
      <c r="I43" s="31"/>
      <c r="J43" s="39"/>
      <c r="K43" s="32"/>
      <c r="L43" s="42" t="s">
        <v>250</v>
      </c>
      <c r="M43" s="42" t="s">
        <v>290</v>
      </c>
      <c r="N43" s="44" t="s">
        <v>276</v>
      </c>
      <c r="O43" s="46"/>
      <c r="P43" s="114" t="s">
        <v>266</v>
      </c>
      <c r="Q43" s="31"/>
      <c r="R43" s="31"/>
      <c r="S43" s="31"/>
      <c r="T43" s="31"/>
      <c r="U43" s="31"/>
      <c r="V43" s="31"/>
    </row>
    <row r="44" spans="2:22" x14ac:dyDescent="0.25">
      <c r="B44" s="31"/>
      <c r="C44" s="32"/>
      <c r="D44" s="37"/>
      <c r="E44" s="51"/>
      <c r="F44" s="32"/>
      <c r="G44" s="68" t="s">
        <v>294</v>
      </c>
      <c r="H44" s="32"/>
      <c r="I44" s="50"/>
      <c r="J44" s="39"/>
      <c r="K44" s="32"/>
      <c r="L44" s="104">
        <f>VLOOKUP(LookUps!AF2,LookUps!$AE$7:$AG$9,3)</f>
        <v>0.30299999999999999</v>
      </c>
      <c r="M44" s="46"/>
      <c r="N44" s="107">
        <v>0</v>
      </c>
      <c r="O44" s="46"/>
      <c r="P44" s="117" t="str">
        <f>IF(ISERROR(IF(AND(N44&gt;0,L44&gt;0),N44*L44,IF(LookUps!AF2=1,"---",IF(LookUps!AF2=4,"---","________")))),"________",IF(AND(N44&gt;0,L44&gt;0),N44*L44,IF(LookUps!AF2=1,"---",IF(LookUps!AF2=4,"---","________"))))</f>
        <v>________</v>
      </c>
      <c r="Q44" s="31"/>
      <c r="R44" s="31"/>
      <c r="S44" s="31"/>
      <c r="T44" s="31"/>
      <c r="U44" s="31"/>
      <c r="V44" s="31"/>
    </row>
    <row r="45" spans="2:22" ht="12" customHeight="1" x14ac:dyDescent="0.25">
      <c r="B45" s="31"/>
      <c r="C45" s="32"/>
      <c r="D45" s="32"/>
      <c r="E45" s="30"/>
      <c r="F45" s="32"/>
      <c r="G45" s="57"/>
      <c r="H45" s="32"/>
      <c r="I45" s="50"/>
      <c r="J45" s="39"/>
      <c r="K45" s="32"/>
      <c r="L45" s="46"/>
      <c r="M45" s="46"/>
      <c r="N45" s="40"/>
      <c r="O45" s="46"/>
      <c r="P45" s="103"/>
      <c r="Q45" s="31"/>
      <c r="R45" s="31"/>
      <c r="S45" s="31"/>
      <c r="T45" s="31"/>
      <c r="U45" s="31"/>
      <c r="V45" s="31"/>
    </row>
    <row r="46" spans="2:22" x14ac:dyDescent="0.25">
      <c r="B46" s="31"/>
      <c r="C46" s="32"/>
      <c r="D46" s="32"/>
      <c r="E46" s="30"/>
      <c r="F46" s="37" t="s">
        <v>302</v>
      </c>
      <c r="G46" s="57"/>
      <c r="H46" s="32"/>
      <c r="I46" s="31"/>
      <c r="J46" s="39"/>
      <c r="K46" s="32"/>
      <c r="L46" s="42" t="s">
        <v>250</v>
      </c>
      <c r="M46" s="42" t="s">
        <v>290</v>
      </c>
      <c r="N46" s="44" t="s">
        <v>276</v>
      </c>
      <c r="O46" s="46"/>
      <c r="P46" s="114" t="s">
        <v>266</v>
      </c>
      <c r="Q46" s="31"/>
      <c r="R46" s="31"/>
      <c r="S46" s="31"/>
      <c r="T46" s="31"/>
      <c r="U46" s="31"/>
      <c r="V46" s="31"/>
    </row>
    <row r="47" spans="2:22" x14ac:dyDescent="0.25">
      <c r="B47" s="31"/>
      <c r="C47" s="32"/>
      <c r="D47" s="37"/>
      <c r="E47" s="51"/>
      <c r="F47" s="32"/>
      <c r="G47" s="68" t="s">
        <v>294</v>
      </c>
      <c r="H47" s="31"/>
      <c r="I47" s="32"/>
      <c r="J47" s="39"/>
      <c r="K47" s="32"/>
      <c r="L47" s="104" t="str">
        <f>VLOOKUP(LookUps!AJ2,LookUps!$AI$7:$AK$10,3)</f>
        <v>No selection</v>
      </c>
      <c r="M47" s="46"/>
      <c r="N47" s="107">
        <v>0</v>
      </c>
      <c r="O47" s="46"/>
      <c r="P47" s="103" t="str">
        <f>IF(ISERROR(IF(AND(N47&gt;0,L47&gt;0),N47*L47,IF(LookUps!AJ2=1,"---","________"))),"________",IF(AND(N47&gt;0,L47&gt;0),N47*L47,IF(LookUps!AJ2=1,"---","________")))</f>
        <v>---</v>
      </c>
      <c r="Q47" s="31"/>
      <c r="R47" s="31"/>
      <c r="S47" s="31"/>
      <c r="T47" s="31"/>
      <c r="U47" s="31"/>
      <c r="V47" s="31"/>
    </row>
    <row r="48" spans="2:22" ht="12" customHeight="1" x14ac:dyDescent="0.25">
      <c r="B48" s="31"/>
      <c r="C48" s="32"/>
      <c r="D48" s="32"/>
      <c r="E48" s="30"/>
      <c r="F48" s="32"/>
      <c r="G48" s="57"/>
      <c r="H48" s="37"/>
      <c r="I48" s="31"/>
      <c r="J48" s="39"/>
      <c r="K48" s="32"/>
      <c r="L48" s="46"/>
      <c r="M48" s="32"/>
      <c r="N48" s="31"/>
      <c r="O48" s="46"/>
      <c r="P48" s="103"/>
      <c r="Q48" s="31"/>
      <c r="R48" s="31"/>
      <c r="S48" s="31"/>
      <c r="T48" s="31"/>
      <c r="U48" s="31"/>
      <c r="V48" s="31"/>
    </row>
    <row r="49" spans="2:22" ht="4.5" customHeight="1" x14ac:dyDescent="0.25">
      <c r="B49" s="31"/>
      <c r="C49" s="32"/>
      <c r="D49" s="32"/>
      <c r="E49" s="30"/>
      <c r="F49" s="32"/>
      <c r="G49" s="57"/>
      <c r="H49" s="37"/>
      <c r="I49" s="31"/>
      <c r="J49" s="39"/>
      <c r="K49" s="32"/>
      <c r="L49" s="46"/>
      <c r="M49" s="32"/>
      <c r="N49" s="31"/>
      <c r="O49" s="46"/>
      <c r="P49" s="103"/>
      <c r="Q49" s="31"/>
      <c r="R49" s="31"/>
      <c r="S49" s="31"/>
      <c r="T49" s="31"/>
      <c r="U49" s="31"/>
      <c r="V49" s="31"/>
    </row>
    <row r="50" spans="2:22" x14ac:dyDescent="0.25">
      <c r="B50" s="31"/>
      <c r="C50" s="51"/>
      <c r="D50" s="31"/>
      <c r="E50" s="135" t="s">
        <v>349</v>
      </c>
      <c r="F50" s="31"/>
      <c r="G50" s="70"/>
      <c r="H50" s="32"/>
      <c r="I50" s="32"/>
      <c r="J50" s="39"/>
      <c r="K50" s="32"/>
      <c r="L50" s="46"/>
      <c r="M50" s="32"/>
      <c r="O50" s="46"/>
      <c r="P50" s="103"/>
      <c r="Q50" s="31"/>
      <c r="R50" s="31"/>
      <c r="S50" s="31"/>
      <c r="T50" s="31"/>
      <c r="U50" s="31"/>
      <c r="V50" s="31"/>
    </row>
    <row r="51" spans="2:22" x14ac:dyDescent="0.25">
      <c r="B51" s="31"/>
      <c r="C51" s="32"/>
      <c r="D51" s="32"/>
      <c r="E51" s="30"/>
      <c r="F51" s="32"/>
      <c r="G51" s="68" t="s">
        <v>294</v>
      </c>
      <c r="H51" s="32"/>
      <c r="I51" s="32"/>
      <c r="J51" s="52"/>
      <c r="K51" s="31"/>
      <c r="L51" s="32"/>
      <c r="M51" s="32"/>
      <c r="N51" s="44" t="s">
        <v>298</v>
      </c>
      <c r="O51" s="32"/>
      <c r="P51" s="118"/>
      <c r="Q51" s="31"/>
      <c r="R51" s="31"/>
      <c r="S51" s="31"/>
      <c r="T51" s="31"/>
      <c r="U51" s="31"/>
      <c r="V51" s="31"/>
    </row>
    <row r="52" spans="2:22" x14ac:dyDescent="0.25">
      <c r="B52" s="31"/>
      <c r="C52" s="32"/>
      <c r="D52" s="32"/>
      <c r="E52" s="30"/>
      <c r="F52" s="32"/>
      <c r="G52" s="62"/>
      <c r="H52" s="32"/>
      <c r="I52" s="32"/>
      <c r="J52" s="52"/>
      <c r="K52" s="31"/>
      <c r="L52" s="32"/>
      <c r="M52" s="32"/>
      <c r="N52" s="121">
        <f>IF(LookUps!AN2=1,"______",VLOOKUP(LookUps!AN2,LookUps!$AM$7:$AO$10,3))</f>
        <v>1</v>
      </c>
      <c r="O52" s="32"/>
      <c r="P52" s="119"/>
      <c r="Q52" s="31"/>
      <c r="R52" s="31"/>
      <c r="S52" s="31"/>
      <c r="T52" s="31"/>
      <c r="U52" s="31"/>
      <c r="V52" s="31"/>
    </row>
    <row r="53" spans="2:22" ht="12" customHeight="1" x14ac:dyDescent="0.25">
      <c r="B53" s="31"/>
      <c r="C53" s="32"/>
      <c r="D53" s="32"/>
      <c r="E53" s="30"/>
      <c r="F53" s="32"/>
      <c r="G53" s="62"/>
      <c r="H53" s="32"/>
      <c r="I53" s="32"/>
      <c r="J53" s="52"/>
      <c r="K53" s="31"/>
      <c r="L53" s="32"/>
      <c r="M53" s="32"/>
      <c r="N53" s="32"/>
      <c r="O53" s="32"/>
      <c r="P53" s="119"/>
      <c r="Q53" s="31"/>
      <c r="R53" s="31"/>
      <c r="S53" s="31"/>
      <c r="T53" s="31"/>
      <c r="U53" s="31"/>
      <c r="V53" s="31"/>
    </row>
    <row r="54" spans="2:22" ht="14.45" customHeight="1" x14ac:dyDescent="0.25">
      <c r="B54" s="31"/>
      <c r="C54" s="32"/>
      <c r="D54" s="32"/>
      <c r="E54" s="30"/>
      <c r="F54" s="32"/>
      <c r="G54" s="57"/>
      <c r="K54" s="52" t="s">
        <v>267</v>
      </c>
      <c r="L54" s="31"/>
      <c r="M54" s="32"/>
      <c r="N54" s="32"/>
      <c r="O54" s="32"/>
      <c r="P54" s="119">
        <f>IF(SUM($P$23:$P$47)&gt;0,SUM(P23:P47),"_________")</f>
        <v>509.67600000000004</v>
      </c>
      <c r="Q54" s="31"/>
      <c r="R54" s="50"/>
      <c r="S54" s="31"/>
      <c r="T54" s="31"/>
      <c r="U54" s="31"/>
      <c r="V54" s="31"/>
    </row>
    <row r="55" spans="2:22" ht="6.75" customHeight="1" x14ac:dyDescent="0.25">
      <c r="B55" s="31"/>
      <c r="C55" s="32"/>
      <c r="D55" s="32"/>
      <c r="E55" s="30"/>
      <c r="F55" s="31"/>
      <c r="G55" s="58"/>
      <c r="K55" s="31"/>
      <c r="L55" s="15"/>
      <c r="M55" s="32"/>
      <c r="N55" s="31"/>
      <c r="O55" s="31"/>
      <c r="P55" s="31"/>
      <c r="Q55" s="31"/>
      <c r="R55" s="31"/>
      <c r="S55" s="31"/>
      <c r="T55" s="31"/>
      <c r="U55" s="31"/>
      <c r="V55" s="31"/>
    </row>
    <row r="56" spans="2:22" ht="14.45" customHeight="1" x14ac:dyDescent="0.25">
      <c r="B56" s="31"/>
      <c r="C56" s="32"/>
      <c r="D56" s="32"/>
      <c r="E56" s="30"/>
      <c r="F56" s="31"/>
      <c r="G56" s="58"/>
      <c r="K56" s="65" t="s">
        <v>270</v>
      </c>
      <c r="L56" s="35"/>
      <c r="M56" s="31"/>
      <c r="N56" s="32"/>
      <c r="O56" s="31"/>
      <c r="P56" s="105">
        <f>IF(ISERROR(P54*Q12),"_________",P54*Q12)</f>
        <v>22935.420000000002</v>
      </c>
      <c r="Q56" s="35" t="s">
        <v>271</v>
      </c>
      <c r="S56" s="31"/>
      <c r="T56" s="31"/>
      <c r="U56" s="31"/>
      <c r="V56" s="31"/>
    </row>
    <row r="57" spans="2:22" ht="12" customHeight="1" x14ac:dyDescent="0.25">
      <c r="B57" s="31"/>
      <c r="C57" s="32"/>
      <c r="D57" s="32"/>
      <c r="E57" s="30"/>
      <c r="F57" s="31"/>
      <c r="G57" s="58"/>
      <c r="K57" s="132" t="s">
        <v>348</v>
      </c>
      <c r="M57" s="31"/>
      <c r="N57" s="31"/>
      <c r="O57" s="31"/>
      <c r="P57" s="53"/>
      <c r="Q57" s="35"/>
      <c r="S57" s="31"/>
      <c r="T57" s="31"/>
      <c r="U57" s="31"/>
      <c r="V57" s="31"/>
    </row>
    <row r="58" spans="2:22" ht="14.45" customHeight="1" x14ac:dyDescent="0.25">
      <c r="B58" s="31"/>
      <c r="C58" s="32"/>
      <c r="D58" s="32"/>
      <c r="E58" s="30"/>
      <c r="F58" s="31"/>
      <c r="G58" s="58"/>
      <c r="K58" s="65" t="s">
        <v>272</v>
      </c>
      <c r="L58" s="15"/>
      <c r="M58" s="31"/>
      <c r="N58" s="31"/>
      <c r="O58" s="31"/>
      <c r="P58" s="106">
        <f>IF(ISERROR((N20*0.6*Q12*0.018)),"_________",(N20*0.6*Q12*0.018))</f>
        <v>20698.010999999999</v>
      </c>
      <c r="Q58" s="35" t="s">
        <v>271</v>
      </c>
      <c r="S58" s="31"/>
      <c r="T58" s="31"/>
      <c r="U58" s="31"/>
      <c r="V58" s="31"/>
    </row>
    <row r="59" spans="2:22" ht="12" customHeight="1" x14ac:dyDescent="0.25">
      <c r="B59" s="31"/>
      <c r="C59" s="31"/>
      <c r="D59" s="31"/>
      <c r="F59" s="31"/>
      <c r="G59" s="58"/>
      <c r="K59" s="132" t="s">
        <v>347</v>
      </c>
      <c r="M59" s="31"/>
      <c r="N59" s="31"/>
      <c r="O59" s="31"/>
      <c r="P59" s="53"/>
      <c r="Q59" s="35"/>
      <c r="S59" s="31"/>
      <c r="T59" s="31"/>
      <c r="U59" s="31"/>
      <c r="V59" s="31"/>
    </row>
    <row r="60" spans="2:22" x14ac:dyDescent="0.25">
      <c r="B60" s="31"/>
      <c r="C60" s="31"/>
      <c r="D60" s="31"/>
      <c r="F60" s="31"/>
      <c r="G60" s="58"/>
      <c r="K60" s="65" t="s">
        <v>273</v>
      </c>
      <c r="L60" s="15"/>
      <c r="M60" s="31"/>
      <c r="N60" s="31"/>
      <c r="O60" s="31"/>
      <c r="P60" s="106">
        <f>IF(ISERROR(P56+P58),"_________",P56+P58)</f>
        <v>43633.430999999997</v>
      </c>
      <c r="Q60" s="35" t="s">
        <v>271</v>
      </c>
      <c r="S60" s="31"/>
      <c r="T60" s="31"/>
      <c r="U60" s="31"/>
      <c r="V60" s="31"/>
    </row>
    <row r="61" spans="2:22" ht="12" customHeight="1" x14ac:dyDescent="0.25">
      <c r="B61" s="31"/>
      <c r="C61" s="31"/>
      <c r="D61" s="31"/>
      <c r="F61" s="31"/>
      <c r="G61" s="58"/>
      <c r="K61" s="66" t="s">
        <v>346</v>
      </c>
      <c r="M61" s="31"/>
      <c r="N61" s="31"/>
      <c r="O61" s="31"/>
      <c r="P61" s="53"/>
      <c r="Q61" s="35"/>
      <c r="S61" s="31"/>
      <c r="T61" s="31"/>
      <c r="U61" s="31"/>
      <c r="V61" s="31"/>
    </row>
    <row r="62" spans="2:22" x14ac:dyDescent="0.25">
      <c r="B62" s="31"/>
      <c r="C62" s="31"/>
      <c r="D62" s="31"/>
      <c r="F62" s="31"/>
      <c r="G62" s="58"/>
      <c r="K62" s="65" t="s">
        <v>268</v>
      </c>
      <c r="L62" s="15"/>
      <c r="M62" s="31"/>
      <c r="N62" s="31"/>
      <c r="O62" s="31"/>
      <c r="P62" s="106">
        <f>IF(ISERROR(P60*N52),"_________",P60*N52)</f>
        <v>43633.430999999997</v>
      </c>
      <c r="Q62" s="35" t="s">
        <v>271</v>
      </c>
      <c r="S62" s="31"/>
      <c r="T62" s="31"/>
      <c r="U62" s="31"/>
      <c r="V62" s="31"/>
    </row>
    <row r="63" spans="2:22" ht="11.25" customHeight="1" x14ac:dyDescent="0.25">
      <c r="B63" s="31"/>
      <c r="C63" s="31"/>
      <c r="D63" s="31"/>
      <c r="F63" s="31"/>
      <c r="G63" s="58"/>
      <c r="K63" s="67" t="s">
        <v>345</v>
      </c>
      <c r="M63" s="31"/>
      <c r="N63" s="31"/>
      <c r="O63" s="31"/>
      <c r="P63" s="53"/>
      <c r="Q63" s="35"/>
      <c r="S63" s="31"/>
      <c r="T63" s="31"/>
      <c r="U63" s="31"/>
      <c r="V63" s="31"/>
    </row>
    <row r="64" spans="2:22" ht="12" customHeight="1" x14ac:dyDescent="0.25">
      <c r="B64" s="31"/>
      <c r="C64" s="31"/>
      <c r="D64" s="31"/>
      <c r="F64" s="31"/>
      <c r="G64" s="58"/>
      <c r="K64" s="131" t="s">
        <v>344</v>
      </c>
      <c r="M64" s="31"/>
      <c r="N64" s="31"/>
      <c r="O64" s="31"/>
      <c r="P64" s="53"/>
      <c r="Q64" s="35"/>
      <c r="S64" s="31"/>
      <c r="T64" s="31"/>
      <c r="U64" s="31"/>
      <c r="V64" s="31"/>
    </row>
    <row r="65" spans="2:22" x14ac:dyDescent="0.25">
      <c r="B65" s="31"/>
      <c r="C65" s="31"/>
      <c r="D65" s="31"/>
      <c r="F65" s="31"/>
      <c r="G65" s="58"/>
      <c r="K65" s="65" t="s">
        <v>274</v>
      </c>
      <c r="L65" s="15"/>
      <c r="M65" s="31"/>
      <c r="N65" s="54"/>
      <c r="O65" s="31"/>
      <c r="P65" s="106">
        <f>IF(ISERROR(IF(LookUps!AR2=1,'Heating Sizing'!P62*LookUps!AS7,'Heating Sizing'!P62*LookUps!AS8)),"_________",IF(LookUps!AR2=1,'Heating Sizing'!P62*LookUps!AS7,'Heating Sizing'!P62*LookUps!AS8))</f>
        <v>54541.788749999992</v>
      </c>
      <c r="Q65" s="35" t="s">
        <v>271</v>
      </c>
      <c r="S65" s="31"/>
      <c r="T65" s="31"/>
      <c r="U65" s="31"/>
      <c r="V65" s="31"/>
    </row>
    <row r="66" spans="2:22" ht="11.25" customHeight="1" x14ac:dyDescent="0.25">
      <c r="B66" s="31"/>
      <c r="C66" s="31"/>
      <c r="D66" s="31"/>
      <c r="F66" s="31"/>
      <c r="G66" s="58"/>
      <c r="J66" s="32"/>
      <c r="K66" s="132" t="s">
        <v>343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1.25" customHeight="1" x14ac:dyDescent="0.25">
      <c r="K67" s="132" t="s">
        <v>342</v>
      </c>
    </row>
  </sheetData>
  <sheetProtection algorithmName="SHA-512" hashValue="D5PUnNqkPT4JPnAOFJs5YO4x+93rEWvK/yYIUdFjUlQ/I9L0we8unFZ1f0R4uxGSN+y+wHlWgVBZt7U0qkCjOg==" saltValue="oKvgM3fh1sa1/uS6DwNcwQ==" spinCount="100000" sheet="1"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 xr:uid="{00000000-0002-0000-0000-000000000000}"/>
  </dataValidations>
  <pageMargins left="0.50291666666666668" right="0.49866666666666665" top="0.5" bottom="0.5" header="0.3" footer="0.3"/>
  <pageSetup scale="69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942975</xdr:colOff>
                    <xdr:row>6</xdr:row>
                    <xdr:rowOff>28575</xdr:rowOff>
                  </from>
                  <to>
                    <xdr:col>9</xdr:col>
                    <xdr:colOff>2219325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38100</xdr:rowOff>
                  </from>
                  <to>
                    <xdr:col>11</xdr:col>
                    <xdr:colOff>504825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66675</xdr:colOff>
                    <xdr:row>50</xdr:row>
                    <xdr:rowOff>123825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66675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28575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66675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28575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28575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28575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28575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242"/>
  <sheetViews>
    <sheetView topLeftCell="C1" workbookViewId="0">
      <selection activeCell="H17" sqref="H17"/>
    </sheetView>
  </sheetViews>
  <sheetFormatPr defaultColWidth="9.140625" defaultRowHeight="15" x14ac:dyDescent="0.25"/>
  <cols>
    <col min="1" max="1" width="14.5703125" style="1" customWidth="1"/>
    <col min="2" max="2" width="2" style="1" customWidth="1"/>
    <col min="3" max="3" width="11" style="1" customWidth="1"/>
    <col min="4" max="4" width="20.5703125" style="1" bestFit="1" customWidth="1"/>
    <col min="5" max="5" width="9.140625" style="1"/>
    <col min="6" max="6" width="2" style="1" customWidth="1"/>
    <col min="7" max="7" width="11" style="10" customWidth="1"/>
    <col min="8" max="8" width="14.85546875" style="1" customWidth="1"/>
    <col min="9" max="9" width="11.140625" style="1" customWidth="1"/>
    <col min="10" max="10" width="2" style="1" customWidth="1"/>
    <col min="11" max="11" width="11" style="10" customWidth="1"/>
    <col min="12" max="12" width="14.85546875" style="1" customWidth="1"/>
    <col min="13" max="13" width="11.140625" style="1" customWidth="1"/>
    <col min="14" max="14" width="2" style="1" customWidth="1"/>
    <col min="15" max="15" width="11" style="10" customWidth="1"/>
    <col min="16" max="16" width="14.28515625" style="1" bestFit="1" customWidth="1"/>
    <col min="17" max="17" width="11.140625" style="1" customWidth="1"/>
    <col min="18" max="18" width="2" style="1" customWidth="1"/>
    <col min="19" max="19" width="11" style="10" customWidth="1"/>
    <col min="20" max="20" width="17.85546875" style="1" bestFit="1" customWidth="1"/>
    <col min="21" max="21" width="11.140625" style="1" customWidth="1"/>
    <col min="22" max="22" width="2" style="1" customWidth="1"/>
    <col min="23" max="23" width="11" style="10" customWidth="1"/>
    <col min="24" max="24" width="10.42578125" style="1" customWidth="1"/>
    <col min="25" max="25" width="11.140625" style="1" customWidth="1"/>
    <col min="26" max="26" width="2" style="1" customWidth="1"/>
    <col min="27" max="27" width="11" style="10" customWidth="1"/>
    <col min="28" max="28" width="15.5703125" style="1" customWidth="1"/>
    <col min="29" max="29" width="11.140625" style="1" customWidth="1"/>
    <col min="30" max="30" width="2" style="1" customWidth="1"/>
    <col min="31" max="31" width="11" style="10" customWidth="1"/>
    <col min="32" max="32" width="15.140625" style="1" customWidth="1"/>
    <col min="33" max="33" width="10.7109375" style="1" customWidth="1"/>
    <col min="34" max="34" width="2" style="1" customWidth="1"/>
    <col min="35" max="35" width="11" style="10" customWidth="1"/>
    <col min="36" max="36" width="16.28515625" style="1" customWidth="1"/>
    <col min="37" max="37" width="10.7109375" style="1" customWidth="1"/>
    <col min="38" max="38" width="2" style="1" customWidth="1"/>
    <col min="39" max="39" width="11" style="10" customWidth="1"/>
    <col min="40" max="41" width="23.7109375" style="1" customWidth="1"/>
    <col min="42" max="42" width="2" style="1" customWidth="1"/>
    <col min="43" max="43" width="19.42578125" style="1" customWidth="1"/>
    <col min="44" max="45" width="9.140625" style="1"/>
    <col min="46" max="46" width="2" style="1" customWidth="1"/>
    <col min="47" max="16384" width="9.140625" style="1"/>
  </cols>
  <sheetData>
    <row r="1" spans="1:46" x14ac:dyDescent="0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B2" s="6"/>
      <c r="D2" s="23">
        <v>121</v>
      </c>
      <c r="F2" s="6"/>
      <c r="H2" s="23">
        <v>3</v>
      </c>
      <c r="J2" s="6"/>
      <c r="L2" s="23">
        <v>2</v>
      </c>
      <c r="N2" s="6"/>
      <c r="P2" s="23">
        <v>1</v>
      </c>
      <c r="R2" s="6"/>
      <c r="T2" s="23">
        <v>3</v>
      </c>
      <c r="V2" s="6"/>
      <c r="X2" s="23">
        <v>3</v>
      </c>
      <c r="Z2" s="6"/>
      <c r="AB2" s="23">
        <v>2</v>
      </c>
      <c r="AD2" s="6"/>
      <c r="AF2" s="23">
        <v>3</v>
      </c>
      <c r="AH2" s="6"/>
      <c r="AJ2" s="23">
        <v>1</v>
      </c>
      <c r="AL2" s="6"/>
      <c r="AN2" s="23">
        <v>2</v>
      </c>
      <c r="AP2" s="6"/>
      <c r="AR2" s="113">
        <v>2</v>
      </c>
      <c r="AT2" s="6"/>
    </row>
    <row r="3" spans="1:46" x14ac:dyDescent="0.2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45" x14ac:dyDescent="0.25">
      <c r="A4" s="16" t="s">
        <v>262</v>
      </c>
      <c r="B4" s="6"/>
      <c r="D4" s="144" t="s">
        <v>263</v>
      </c>
      <c r="E4" s="144"/>
      <c r="F4" s="6"/>
      <c r="H4" s="16" t="s">
        <v>337</v>
      </c>
      <c r="J4" s="6"/>
      <c r="L4" s="16" t="s">
        <v>261</v>
      </c>
      <c r="N4" s="6"/>
      <c r="P4" s="144" t="s">
        <v>260</v>
      </c>
      <c r="Q4" s="144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0" t="s">
        <v>315</v>
      </c>
      <c r="AT4" s="6"/>
    </row>
    <row r="5" spans="1:46" x14ac:dyDescent="0.2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2"/>
      <c r="AT5" s="2"/>
    </row>
    <row r="6" spans="1:46" x14ac:dyDescent="0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25">
      <c r="B7" s="2"/>
      <c r="C7" s="71">
        <v>1</v>
      </c>
      <c r="D7" s="72" t="s">
        <v>3</v>
      </c>
      <c r="F7" s="2"/>
      <c r="G7" s="76">
        <v>1</v>
      </c>
      <c r="H7" s="77" t="s">
        <v>331</v>
      </c>
      <c r="I7" s="77" t="s">
        <v>286</v>
      </c>
      <c r="J7" s="2"/>
      <c r="K7" s="76">
        <v>1</v>
      </c>
      <c r="L7" s="77" t="s">
        <v>278</v>
      </c>
      <c r="M7" s="77" t="s">
        <v>286</v>
      </c>
      <c r="N7" s="2"/>
      <c r="O7" s="80">
        <v>1</v>
      </c>
      <c r="P7" s="81" t="s">
        <v>278</v>
      </c>
      <c r="Q7" s="81" t="s">
        <v>286</v>
      </c>
      <c r="R7" s="2"/>
      <c r="S7" s="82">
        <v>1</v>
      </c>
      <c r="T7" s="83" t="s">
        <v>278</v>
      </c>
      <c r="U7" s="83" t="s">
        <v>286</v>
      </c>
      <c r="V7" s="2"/>
      <c r="W7" s="84">
        <v>1</v>
      </c>
      <c r="X7" s="85" t="s">
        <v>278</v>
      </c>
      <c r="Y7" s="85" t="s">
        <v>286</v>
      </c>
      <c r="Z7" s="2"/>
      <c r="AA7" s="88">
        <v>1</v>
      </c>
      <c r="AB7" s="89" t="s">
        <v>305</v>
      </c>
      <c r="AC7" s="89" t="s">
        <v>286</v>
      </c>
      <c r="AD7" s="2"/>
      <c r="AE7" s="92">
        <v>1</v>
      </c>
      <c r="AF7" s="93" t="s">
        <v>292</v>
      </c>
      <c r="AG7" s="93" t="s">
        <v>286</v>
      </c>
      <c r="AH7" s="2"/>
      <c r="AI7" s="96">
        <v>1</v>
      </c>
      <c r="AJ7" s="97" t="s">
        <v>278</v>
      </c>
      <c r="AK7" s="97" t="s">
        <v>286</v>
      </c>
      <c r="AL7" s="2"/>
      <c r="AM7" s="71">
        <v>1</v>
      </c>
      <c r="AN7" s="72" t="s">
        <v>289</v>
      </c>
      <c r="AO7" s="71" t="s">
        <v>281</v>
      </c>
      <c r="AP7" s="2"/>
      <c r="AQ7" s="111" t="s">
        <v>316</v>
      </c>
      <c r="AR7" s="10">
        <v>1</v>
      </c>
      <c r="AS7" s="10">
        <v>1.4</v>
      </c>
      <c r="AT7" s="2"/>
    </row>
    <row r="8" spans="1:46" s="10" customFormat="1" x14ac:dyDescent="0.25">
      <c r="B8" s="2"/>
      <c r="C8" s="71">
        <f>C7+1</f>
        <v>2</v>
      </c>
      <c r="D8" s="4" t="s">
        <v>249</v>
      </c>
      <c r="E8" s="3">
        <v>25</v>
      </c>
      <c r="F8" s="2"/>
      <c r="G8" s="76">
        <v>2</v>
      </c>
      <c r="H8" s="126" t="s">
        <v>336</v>
      </c>
      <c r="I8" s="125">
        <v>0.3</v>
      </c>
      <c r="J8" s="2"/>
      <c r="K8" s="76">
        <v>2</v>
      </c>
      <c r="L8" s="75" t="s">
        <v>248</v>
      </c>
      <c r="M8" s="76">
        <v>2.5999999999999999E-2</v>
      </c>
      <c r="N8" s="2"/>
      <c r="O8" s="80">
        <v>2</v>
      </c>
      <c r="P8" s="79" t="s">
        <v>247</v>
      </c>
      <c r="Q8" s="79">
        <v>2.7E-2</v>
      </c>
      <c r="R8" s="2"/>
      <c r="S8" s="82">
        <v>2</v>
      </c>
      <c r="T8" s="82" t="s">
        <v>322</v>
      </c>
      <c r="U8" s="79">
        <v>5.6000000000000001E-2</v>
      </c>
      <c r="V8" s="2"/>
      <c r="W8" s="84">
        <v>2</v>
      </c>
      <c r="X8" s="84" t="s">
        <v>246</v>
      </c>
      <c r="Y8" s="84">
        <v>2.9000000000000001E-2</v>
      </c>
      <c r="Z8" s="2"/>
      <c r="AA8" s="88">
        <v>2</v>
      </c>
      <c r="AB8" s="88" t="s">
        <v>303</v>
      </c>
      <c r="AC8" s="88">
        <v>4.2000000000000003E-2</v>
      </c>
      <c r="AD8" s="2"/>
      <c r="AE8" s="92">
        <v>2</v>
      </c>
      <c r="AF8" s="92" t="s">
        <v>320</v>
      </c>
      <c r="AG8" s="92">
        <v>0.56999999999999995</v>
      </c>
      <c r="AH8" s="2"/>
      <c r="AI8" s="96">
        <v>2</v>
      </c>
      <c r="AJ8" s="79" t="s">
        <v>307</v>
      </c>
      <c r="AK8" s="96">
        <v>0.54</v>
      </c>
      <c r="AL8" s="2"/>
      <c r="AM8" s="71">
        <f>AM7+1</f>
        <v>2</v>
      </c>
      <c r="AN8" s="71" t="s">
        <v>282</v>
      </c>
      <c r="AO8" s="71">
        <v>1</v>
      </c>
      <c r="AP8" s="2"/>
      <c r="AQ8" s="111" t="s">
        <v>317</v>
      </c>
      <c r="AR8" s="10">
        <v>2</v>
      </c>
      <c r="AS8" s="10">
        <v>1.25</v>
      </c>
      <c r="AT8" s="2"/>
    </row>
    <row r="9" spans="1:46" s="10" customFormat="1" x14ac:dyDescent="0.25">
      <c r="B9" s="2"/>
      <c r="C9" s="71">
        <f t="shared" ref="C9:C72" si="0">C8+1</f>
        <v>3</v>
      </c>
      <c r="D9" s="4" t="s">
        <v>243</v>
      </c>
      <c r="E9" s="3">
        <v>24</v>
      </c>
      <c r="F9" s="2"/>
      <c r="G9" s="71">
        <v>3</v>
      </c>
      <c r="H9" s="76" t="s">
        <v>332</v>
      </c>
      <c r="I9" s="76">
        <v>0.28000000000000003</v>
      </c>
      <c r="J9" s="2"/>
      <c r="K9" s="71">
        <v>3</v>
      </c>
      <c r="L9" s="76" t="s">
        <v>242</v>
      </c>
      <c r="M9" s="76">
        <v>2.5999999999999999E-2</v>
      </c>
      <c r="N9" s="2"/>
      <c r="O9" s="80">
        <v>3</v>
      </c>
      <c r="P9" s="123" t="s">
        <v>339</v>
      </c>
      <c r="Q9" s="128">
        <v>0.02</v>
      </c>
      <c r="R9" s="2"/>
      <c r="S9" s="82">
        <v>3</v>
      </c>
      <c r="T9" s="82" t="s">
        <v>325</v>
      </c>
      <c r="U9" s="79">
        <v>4.2999999999999997E-2</v>
      </c>
      <c r="V9" s="2"/>
      <c r="W9" s="122">
        <v>3</v>
      </c>
      <c r="X9" s="122" t="s">
        <v>324</v>
      </c>
      <c r="Y9" s="122">
        <v>2.5000000000000001E-2</v>
      </c>
      <c r="Z9" s="2"/>
      <c r="AA9" s="88">
        <v>3</v>
      </c>
      <c r="AB9" s="88" t="s">
        <v>304</v>
      </c>
      <c r="AC9" s="88">
        <v>6.4000000000000001E-2</v>
      </c>
      <c r="AD9" s="2"/>
      <c r="AE9" s="92">
        <v>3</v>
      </c>
      <c r="AF9" s="94" t="s">
        <v>327</v>
      </c>
      <c r="AG9" s="95">
        <v>0.30299999999999999</v>
      </c>
      <c r="AH9" s="2"/>
      <c r="AI9" s="96">
        <v>3</v>
      </c>
      <c r="AJ9" s="79" t="s">
        <v>306</v>
      </c>
      <c r="AK9" s="96">
        <v>0.36</v>
      </c>
      <c r="AL9" s="2"/>
      <c r="AM9" s="71">
        <f>AM8+1</f>
        <v>3</v>
      </c>
      <c r="AN9" s="71" t="s">
        <v>283</v>
      </c>
      <c r="AO9" s="71">
        <v>1.1000000000000001</v>
      </c>
      <c r="AP9" s="2"/>
      <c r="AT9" s="2"/>
    </row>
    <row r="10" spans="1:46" x14ac:dyDescent="0.25">
      <c r="B10" s="2"/>
      <c r="C10" s="73">
        <f t="shared" si="0"/>
        <v>4</v>
      </c>
      <c r="D10" s="4" t="s">
        <v>239</v>
      </c>
      <c r="E10" s="3">
        <v>-4</v>
      </c>
      <c r="F10" s="2"/>
      <c r="G10" s="71">
        <v>4</v>
      </c>
      <c r="H10" s="73" t="s">
        <v>333</v>
      </c>
      <c r="I10" s="124">
        <v>0.25</v>
      </c>
      <c r="J10" s="2"/>
      <c r="N10" s="2"/>
      <c r="O10" s="122">
        <v>4</v>
      </c>
      <c r="P10" s="80" t="s">
        <v>309</v>
      </c>
      <c r="Q10" s="78" t="s">
        <v>313</v>
      </c>
      <c r="R10" s="2"/>
      <c r="S10" s="71">
        <v>4</v>
      </c>
      <c r="T10" s="96" t="s">
        <v>338</v>
      </c>
      <c r="U10" s="71">
        <v>3.2000000000000001E-2</v>
      </c>
      <c r="V10" s="2"/>
      <c r="W10" s="84">
        <v>4</v>
      </c>
      <c r="X10" s="86" t="s">
        <v>319</v>
      </c>
      <c r="Y10" s="87" t="s">
        <v>313</v>
      </c>
      <c r="Z10" s="2"/>
      <c r="AA10" s="88">
        <v>4</v>
      </c>
      <c r="AB10" s="90" t="s">
        <v>326</v>
      </c>
      <c r="AC10" s="91">
        <v>2.8000000000000001E-2</v>
      </c>
      <c r="AD10" s="2"/>
      <c r="AE10" s="123">
        <v>4</v>
      </c>
      <c r="AF10" s="98" t="s">
        <v>311</v>
      </c>
      <c r="AG10" s="124"/>
      <c r="AH10" s="2"/>
      <c r="AI10" s="71">
        <v>4</v>
      </c>
      <c r="AJ10" s="98" t="s">
        <v>312</v>
      </c>
      <c r="AK10" s="99" t="s">
        <v>313</v>
      </c>
      <c r="AL10" s="2"/>
      <c r="AM10" s="71">
        <f>AM9+1</f>
        <v>4</v>
      </c>
      <c r="AN10" s="71" t="s">
        <v>321</v>
      </c>
      <c r="AO10" s="71">
        <v>1</v>
      </c>
      <c r="AP10" s="2"/>
      <c r="AT10" s="2"/>
    </row>
    <row r="11" spans="1:46" x14ac:dyDescent="0.25">
      <c r="B11" s="2"/>
      <c r="C11" s="73">
        <f t="shared" si="0"/>
        <v>5</v>
      </c>
      <c r="D11" s="4" t="s">
        <v>236</v>
      </c>
      <c r="E11" s="3">
        <v>11</v>
      </c>
      <c r="F11" s="2"/>
      <c r="G11" s="123">
        <v>5</v>
      </c>
      <c r="H11" s="73" t="s">
        <v>334</v>
      </c>
      <c r="I11" s="124">
        <v>0.24</v>
      </c>
      <c r="J11" s="2"/>
      <c r="N11" s="2"/>
      <c r="R11" s="2"/>
      <c r="V11" s="2"/>
      <c r="Z11" s="2"/>
      <c r="AA11" s="123">
        <v>5</v>
      </c>
      <c r="AB11" s="98" t="s">
        <v>329</v>
      </c>
      <c r="AC11" s="124">
        <v>2.1000000000000001E-2</v>
      </c>
      <c r="AD11" s="2"/>
      <c r="AE11" s="123">
        <v>5</v>
      </c>
      <c r="AF11" s="124" t="s">
        <v>328</v>
      </c>
      <c r="AG11" s="124">
        <v>0.56000000000000005</v>
      </c>
      <c r="AH11" s="2"/>
      <c r="AL11" s="2"/>
      <c r="AP11" s="2"/>
      <c r="AT11" s="2"/>
    </row>
    <row r="12" spans="1:46" x14ac:dyDescent="0.25">
      <c r="B12" s="2"/>
      <c r="C12" s="73">
        <f t="shared" si="0"/>
        <v>6</v>
      </c>
      <c r="D12" s="4" t="s">
        <v>234</v>
      </c>
      <c r="E12" s="3">
        <v>25</v>
      </c>
      <c r="F12" s="2"/>
      <c r="G12" s="123">
        <v>6</v>
      </c>
      <c r="H12" s="124" t="s">
        <v>335</v>
      </c>
      <c r="I12" s="124">
        <v>0.22</v>
      </c>
      <c r="J12" s="2"/>
      <c r="N12" s="2"/>
      <c r="R12" s="2"/>
      <c r="V12" s="2"/>
      <c r="Z12" s="2"/>
      <c r="AA12" s="123">
        <v>6</v>
      </c>
      <c r="AB12" s="98" t="s">
        <v>310</v>
      </c>
      <c r="AC12" s="99" t="s">
        <v>313</v>
      </c>
      <c r="AD12" s="2"/>
      <c r="AE12" s="123">
        <v>6</v>
      </c>
      <c r="AF12" s="124" t="s">
        <v>330</v>
      </c>
      <c r="AG12" s="124">
        <v>0.56999999999999995</v>
      </c>
      <c r="AH12" s="2"/>
      <c r="AL12" s="2"/>
      <c r="AP12" s="2"/>
      <c r="AT12" s="2"/>
    </row>
    <row r="13" spans="1:46" x14ac:dyDescent="0.25">
      <c r="B13" s="2"/>
      <c r="C13" s="73">
        <f t="shared" si="0"/>
        <v>7</v>
      </c>
      <c r="D13" s="4" t="s">
        <v>233</v>
      </c>
      <c r="E13" s="3">
        <v>19</v>
      </c>
      <c r="F13" s="2"/>
      <c r="G13" s="123">
        <v>7</v>
      </c>
      <c r="H13" s="124" t="s">
        <v>350</v>
      </c>
      <c r="I13" s="124">
        <v>0.2</v>
      </c>
      <c r="J13" s="2"/>
      <c r="N13" s="2"/>
      <c r="R13" s="2"/>
      <c r="V13" s="2"/>
      <c r="Z13" s="2"/>
      <c r="AB13" s="19" t="s">
        <v>279</v>
      </c>
      <c r="AC13" s="10"/>
      <c r="AD13" s="2"/>
      <c r="AE13" s="123"/>
      <c r="AF13" s="124"/>
      <c r="AG13" s="124"/>
      <c r="AH13" s="2"/>
      <c r="AL13" s="2"/>
      <c r="AP13" s="2"/>
      <c r="AT13" s="2"/>
    </row>
    <row r="14" spans="1:46" x14ac:dyDescent="0.25">
      <c r="B14" s="2"/>
      <c r="C14" s="73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25">
      <c r="B15" s="2"/>
      <c r="C15" s="73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25">
      <c r="B16" s="2"/>
      <c r="C16" s="73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25">
      <c r="B17" s="2"/>
      <c r="C17" s="73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25">
      <c r="B18" s="2"/>
      <c r="C18" s="73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25">
      <c r="B19" s="2"/>
      <c r="C19" s="73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25">
      <c r="B20" s="2"/>
      <c r="C20" s="73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25">
      <c r="B21" s="2"/>
      <c r="C21" s="73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25">
      <c r="B22" s="2"/>
      <c r="C22" s="73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25">
      <c r="B23" s="2"/>
      <c r="C23" s="73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25">
      <c r="B24" s="2"/>
      <c r="C24" s="73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25">
      <c r="B25" s="2"/>
      <c r="C25" s="73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25">
      <c r="B26" s="2"/>
      <c r="C26" s="73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25">
      <c r="B27" s="2"/>
      <c r="C27" s="73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25">
      <c r="B28" s="2"/>
      <c r="C28" s="73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25">
      <c r="B29" s="2"/>
      <c r="C29" s="73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25">
      <c r="B30" s="2"/>
      <c r="C30" s="73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25">
      <c r="B31" s="2"/>
      <c r="C31" s="73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25">
      <c r="B32" s="2"/>
      <c r="C32" s="73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25">
      <c r="B33" s="2"/>
      <c r="C33" s="73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25">
      <c r="B34" s="2"/>
      <c r="C34" s="73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25">
      <c r="B35" s="2"/>
      <c r="C35" s="73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25">
      <c r="B36" s="2"/>
      <c r="C36" s="73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25">
      <c r="B37" s="2"/>
      <c r="C37" s="73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25">
      <c r="B38" s="2"/>
      <c r="C38" s="73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25">
      <c r="B39" s="2"/>
      <c r="C39" s="73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25">
      <c r="B40" s="2"/>
      <c r="C40" s="73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25">
      <c r="B41" s="2"/>
      <c r="C41" s="73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25">
      <c r="B42" s="2"/>
      <c r="C42" s="73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25">
      <c r="B43" s="2"/>
      <c r="C43" s="73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25">
      <c r="B44" s="2"/>
      <c r="C44" s="73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25">
      <c r="B45" s="2"/>
      <c r="C45" s="73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25">
      <c r="B46" s="2"/>
      <c r="C46" s="73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25">
      <c r="B47" s="2"/>
      <c r="C47" s="73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25">
      <c r="B48" s="2"/>
      <c r="C48" s="73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25">
      <c r="B49" s="2"/>
      <c r="C49" s="73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25">
      <c r="B50" s="2"/>
      <c r="C50" s="73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25">
      <c r="B51" s="2"/>
      <c r="C51" s="73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25">
      <c r="B52" s="2"/>
      <c r="C52" s="73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25">
      <c r="B53" s="2"/>
      <c r="C53" s="73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25">
      <c r="B54" s="2"/>
      <c r="C54" s="73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25">
      <c r="B55" s="2"/>
      <c r="C55" s="73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25">
      <c r="B56" s="2"/>
      <c r="C56" s="73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25">
      <c r="B57" s="2"/>
      <c r="C57" s="73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25">
      <c r="B58" s="2"/>
      <c r="C58" s="73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25">
      <c r="B59" s="2"/>
      <c r="C59" s="73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25">
      <c r="B60" s="2"/>
      <c r="C60" s="73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25">
      <c r="B61" s="2"/>
      <c r="C61" s="73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25">
      <c r="B62" s="2"/>
      <c r="C62" s="73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25">
      <c r="B63" s="2"/>
      <c r="C63" s="73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25">
      <c r="B64" s="2"/>
      <c r="C64" s="73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25">
      <c r="B65" s="2"/>
      <c r="C65" s="73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25">
      <c r="B66" s="2"/>
      <c r="C66" s="73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25">
      <c r="B67" s="2"/>
      <c r="C67" s="73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25">
      <c r="B68" s="2"/>
      <c r="C68" s="73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25">
      <c r="B69" s="2"/>
      <c r="C69" s="73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25">
      <c r="B70" s="2"/>
      <c r="C70" s="73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25">
      <c r="B71" s="2"/>
      <c r="C71" s="73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25">
      <c r="B72" s="2"/>
      <c r="C72" s="73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25">
      <c r="B73" s="2"/>
      <c r="C73" s="73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25">
      <c r="B74" s="2"/>
      <c r="C74" s="73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25">
      <c r="B75" s="2"/>
      <c r="C75" s="73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25">
      <c r="B76" s="2"/>
      <c r="C76" s="73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25">
      <c r="B77" s="2"/>
      <c r="C77" s="73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25">
      <c r="B78" s="2"/>
      <c r="C78" s="73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25">
      <c r="B79" s="2"/>
      <c r="C79" s="73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25">
      <c r="B80" s="2"/>
      <c r="C80" s="73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25">
      <c r="B81" s="2"/>
      <c r="C81" s="73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25">
      <c r="B82" s="2"/>
      <c r="C82" s="73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25">
      <c r="B83" s="2"/>
      <c r="C83" s="73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25">
      <c r="B84" s="2"/>
      <c r="C84" s="73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25">
      <c r="B85" s="2"/>
      <c r="C85" s="73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25">
      <c r="B86" s="2"/>
      <c r="C86" s="73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25">
      <c r="B87" s="2"/>
      <c r="C87" s="73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25">
      <c r="B88" s="2"/>
      <c r="C88" s="73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25">
      <c r="B89" s="2"/>
      <c r="C89" s="73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25">
      <c r="B90" s="2"/>
      <c r="C90" s="73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25">
      <c r="B91" s="2"/>
      <c r="C91" s="73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25">
      <c r="B92" s="2"/>
      <c r="C92" s="73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25">
      <c r="B93" s="2"/>
      <c r="C93" s="73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25">
      <c r="B94" s="2"/>
      <c r="C94" s="73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25">
      <c r="B95" s="2"/>
      <c r="C95" s="73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25">
      <c r="B96" s="2"/>
      <c r="C96" s="73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25">
      <c r="B97" s="2"/>
      <c r="C97" s="73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25">
      <c r="B98" s="2"/>
      <c r="C98" s="73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25">
      <c r="B99" s="2"/>
      <c r="C99" s="73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25">
      <c r="B100" s="2"/>
      <c r="C100" s="73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25">
      <c r="B101" s="2"/>
      <c r="C101" s="73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25">
      <c r="B102" s="2"/>
      <c r="C102" s="73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25">
      <c r="B103" s="2"/>
      <c r="C103" s="73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25">
      <c r="B104" s="2"/>
      <c r="C104" s="73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25">
      <c r="B105" s="2"/>
      <c r="C105" s="73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25">
      <c r="B106" s="2"/>
      <c r="C106" s="73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25">
      <c r="B107" s="2"/>
      <c r="C107" s="73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25">
      <c r="B108" s="2"/>
      <c r="C108" s="73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25">
      <c r="B109" s="2"/>
      <c r="C109" s="73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25">
      <c r="B110" s="2"/>
      <c r="C110" s="73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25">
      <c r="B111" s="2"/>
      <c r="C111" s="73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25">
      <c r="B112" s="2"/>
      <c r="C112" s="73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25">
      <c r="B113" s="2"/>
      <c r="C113" s="73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25">
      <c r="B114" s="2"/>
      <c r="C114" s="73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25">
      <c r="B115" s="2"/>
      <c r="C115" s="73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25">
      <c r="B116" s="2"/>
      <c r="C116" s="73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25">
      <c r="B117" s="2"/>
      <c r="C117" s="73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25">
      <c r="B118" s="2"/>
      <c r="C118" s="73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25">
      <c r="B119" s="2"/>
      <c r="C119" s="73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25">
      <c r="B120" s="2"/>
      <c r="C120" s="73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25">
      <c r="B121" s="2"/>
      <c r="C121" s="73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25">
      <c r="B122" s="2"/>
      <c r="C122" s="73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25">
      <c r="B123" s="2"/>
      <c r="C123" s="73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25">
      <c r="B124" s="2"/>
      <c r="C124" s="73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25">
      <c r="B125" s="2"/>
      <c r="C125" s="73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25">
      <c r="B126" s="2"/>
      <c r="C126" s="73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25">
      <c r="B127" s="2"/>
      <c r="C127" s="73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25">
      <c r="B128" s="2"/>
      <c r="C128" s="73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25">
      <c r="B129" s="2"/>
      <c r="C129" s="73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25">
      <c r="B130" s="2"/>
      <c r="C130" s="73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25">
      <c r="B131" s="2"/>
      <c r="C131" s="73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25">
      <c r="B132" s="2"/>
      <c r="C132" s="73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25">
      <c r="B133" s="2"/>
      <c r="C133" s="73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25">
      <c r="B134" s="2"/>
      <c r="C134" s="73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25">
      <c r="B135" s="2"/>
      <c r="C135" s="73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25">
      <c r="B136" s="2"/>
      <c r="C136" s="73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25">
      <c r="B137" s="2"/>
      <c r="C137" s="73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25">
      <c r="B138" s="2"/>
      <c r="C138" s="73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25">
      <c r="B139" s="2"/>
      <c r="C139" s="73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25">
      <c r="B140" s="2"/>
      <c r="C140" s="73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25">
      <c r="B141" s="2"/>
      <c r="C141" s="73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25">
      <c r="B142" s="2"/>
      <c r="C142" s="73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25">
      <c r="B143" s="2"/>
      <c r="C143" s="73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25">
      <c r="B144" s="2"/>
      <c r="C144" s="73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25">
      <c r="B145" s="2"/>
      <c r="C145" s="73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25">
      <c r="B146" s="2"/>
      <c r="C146" s="73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25">
      <c r="B147" s="2"/>
      <c r="C147" s="73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25">
      <c r="B148" s="2"/>
      <c r="C148" s="73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25">
      <c r="B149" s="2"/>
      <c r="C149" s="73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25">
      <c r="B150" s="2"/>
      <c r="C150" s="73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25">
      <c r="B151" s="2"/>
      <c r="C151" s="73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25">
      <c r="B152" s="2"/>
      <c r="C152" s="73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25">
      <c r="B153" s="2"/>
      <c r="C153" s="73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25">
      <c r="B154" s="2"/>
      <c r="C154" s="73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25">
      <c r="B155" s="2"/>
      <c r="C155" s="73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25">
      <c r="B156" s="2"/>
      <c r="C156" s="73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25">
      <c r="B157" s="2"/>
      <c r="C157" s="73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25">
      <c r="B158" s="2"/>
      <c r="C158" s="73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25">
      <c r="B159" s="2"/>
      <c r="C159" s="73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25">
      <c r="B160" s="2"/>
      <c r="C160" s="73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25">
      <c r="B161" s="2"/>
      <c r="C161" s="73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25">
      <c r="B162" s="2"/>
      <c r="C162" s="73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25">
      <c r="B163" s="2"/>
      <c r="C163" s="73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25">
      <c r="B164" s="2"/>
      <c r="C164" s="73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25">
      <c r="B165" s="2"/>
      <c r="C165" s="73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25">
      <c r="B166" s="2"/>
      <c r="C166" s="73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25">
      <c r="B167" s="2"/>
      <c r="C167" s="73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25">
      <c r="B168" s="2"/>
      <c r="C168" s="73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25">
      <c r="B169" s="2"/>
      <c r="C169" s="73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25">
      <c r="B170" s="2"/>
      <c r="C170" s="73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25">
      <c r="B171" s="2"/>
      <c r="C171" s="73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25">
      <c r="B172" s="2"/>
      <c r="C172" s="73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25">
      <c r="B173" s="2"/>
      <c r="C173" s="73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25">
      <c r="B174" s="2"/>
      <c r="C174" s="73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25">
      <c r="B175" s="2"/>
      <c r="C175" s="73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25">
      <c r="B176" s="2"/>
      <c r="C176" s="73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25">
      <c r="B177" s="2"/>
      <c r="C177" s="73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25">
      <c r="B178" s="2"/>
      <c r="C178" s="73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25">
      <c r="B179" s="2"/>
      <c r="C179" s="73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25">
      <c r="B180" s="2"/>
      <c r="C180" s="73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25">
      <c r="B181" s="2"/>
      <c r="C181" s="73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25">
      <c r="B182" s="2"/>
      <c r="C182" s="73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25">
      <c r="B183" s="2"/>
      <c r="C183" s="73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25">
      <c r="B184" s="2"/>
      <c r="C184" s="73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25">
      <c r="B185" s="2"/>
      <c r="C185" s="73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25">
      <c r="B186" s="2"/>
      <c r="C186" s="73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25">
      <c r="B187" s="2"/>
      <c r="C187" s="73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25">
      <c r="B188" s="2"/>
      <c r="C188" s="73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25">
      <c r="B189" s="2"/>
      <c r="C189" s="73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25">
      <c r="B190" s="2"/>
      <c r="C190" s="73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25">
      <c r="B191" s="2"/>
      <c r="C191" s="73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25">
      <c r="B192" s="2"/>
      <c r="C192" s="73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25">
      <c r="B193" s="2"/>
      <c r="C193" s="73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25">
      <c r="B194" s="2"/>
      <c r="C194" s="73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25">
      <c r="B195" s="2"/>
      <c r="C195" s="73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25">
      <c r="B196" s="2"/>
      <c r="C196" s="73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25">
      <c r="B197" s="2"/>
      <c r="C197" s="73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25">
      <c r="B198" s="2"/>
      <c r="C198" s="73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25">
      <c r="B199" s="2"/>
      <c r="C199" s="73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25">
      <c r="B200" s="2"/>
      <c r="C200" s="73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25">
      <c r="B201" s="2"/>
      <c r="C201" s="73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25">
      <c r="B202" s="2"/>
      <c r="C202" s="73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25">
      <c r="B203" s="2"/>
      <c r="C203" s="73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25">
      <c r="B204" s="2"/>
      <c r="C204" s="73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25">
      <c r="B205" s="2"/>
      <c r="C205" s="73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25">
      <c r="B206" s="2"/>
      <c r="C206" s="73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25">
      <c r="B207" s="2"/>
      <c r="C207" s="73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25">
      <c r="B208" s="2"/>
      <c r="C208" s="73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25">
      <c r="B209" s="2"/>
      <c r="C209" s="73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25">
      <c r="B210" s="2"/>
      <c r="C210" s="73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25">
      <c r="B211" s="2"/>
      <c r="C211" s="73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25">
      <c r="B212" s="2"/>
      <c r="C212" s="73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25">
      <c r="B213" s="2"/>
      <c r="C213" s="73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25">
      <c r="B214" s="2"/>
      <c r="C214" s="73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25">
      <c r="B215" s="2"/>
      <c r="C215" s="73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25">
      <c r="B216" s="2"/>
      <c r="C216" s="73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25">
      <c r="B217" s="2"/>
      <c r="C217" s="73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25">
      <c r="B218" s="2"/>
      <c r="C218" s="73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25">
      <c r="B219" s="2"/>
      <c r="C219" s="73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25">
      <c r="B220" s="2"/>
      <c r="C220" s="73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25">
      <c r="B221" s="2"/>
      <c r="C221" s="73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25">
      <c r="B222" s="2"/>
      <c r="C222" s="73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25">
      <c r="B223" s="2"/>
      <c r="C223" s="73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25">
      <c r="B224" s="2"/>
      <c r="C224" s="73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25">
      <c r="B225" s="2"/>
      <c r="C225" s="73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25">
      <c r="B226" s="2"/>
      <c r="C226" s="73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25">
      <c r="B227" s="2"/>
      <c r="C227" s="73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25">
      <c r="B228" s="2"/>
      <c r="C228" s="73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25">
      <c r="B229" s="2"/>
      <c r="C229" s="73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25">
      <c r="B230" s="2"/>
      <c r="C230" s="73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25">
      <c r="B231" s="2"/>
      <c r="C231" s="73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25">
      <c r="B232" s="2"/>
      <c r="C232" s="73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25">
      <c r="B233" s="2"/>
      <c r="C233" s="73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25">
      <c r="B234" s="2"/>
      <c r="C234" s="73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25">
      <c r="B235" s="2"/>
      <c r="C235" s="73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25">
      <c r="B236" s="2"/>
      <c r="C236" s="73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25">
      <c r="B237" s="2"/>
      <c r="C237" s="73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25">
      <c r="B238" s="2"/>
      <c r="C238" s="73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25">
      <c r="B239" s="2"/>
      <c r="C239" s="73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25">
      <c r="B240" s="2"/>
      <c r="C240" s="73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25">
      <c r="B241" s="2"/>
      <c r="C241" s="73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2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F38B044F-AF2C-48E9-9A5C-8510A5F3427F}">
      <selection activeCell="C210" sqref="C210"/>
      <pageMargins left="0.7" right="0.7" top="0.75" bottom="0.75" header="0.3" footer="0.3"/>
    </customSheetView>
    <customSheetView guid="{7414FA91-6AD7-4AD8-8473-30FF3A659FE8}">
      <selection activeCell="B240" sqref="B24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Heating Sizing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 Fisher</dc:creator>
  <cp:lastModifiedBy>Richard A Fisher</cp:lastModifiedBy>
  <cp:lastPrinted>2021-04-16T18:48:56Z</cp:lastPrinted>
  <dcterms:created xsi:type="dcterms:W3CDTF">2013-05-06T20:02:57Z</dcterms:created>
  <dcterms:modified xsi:type="dcterms:W3CDTF">2021-11-16T21:21:56Z</dcterms:modified>
</cp:coreProperties>
</file>